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tom\AppData\Local\Temp\2\genesisWorld\ArchiveCache\"/>
    </mc:Choice>
  </mc:AlternateContent>
  <workbookProtection lockStructure="1"/>
  <bookViews>
    <workbookView xWindow="240" yWindow="60" windowWidth="23595" windowHeight="13620"/>
  </bookViews>
  <sheets>
    <sheet name="Berechnungstool" sheetId="1" r:id="rId1"/>
    <sheet name="Berechnung_Alt" sheetId="2" state="hidden" r:id="rId2"/>
    <sheet name="Datenbank" sheetId="3" state="hidden" r:id="rId3"/>
    <sheet name="Kalkulation" sheetId="4" state="hidden" r:id="rId4"/>
    <sheet name="Investitionskosten" sheetId="5" state="hidden" r:id="rId5"/>
  </sheets>
  <definedNames>
    <definedName name="_xlnm.Print_Area" localSheetId="1">Berechnung_Alt!$A$1:$U$36</definedName>
    <definedName name="_xlnm.Print_Area" localSheetId="0">Berechnungstool!$A$1:$X$35</definedName>
    <definedName name="Z_253B687C_35A7_4ED6_A1F7_1A940D4AA7E7_.wvu.PrintArea" localSheetId="1" hidden="1">Berechnung_Alt!$A$1:$U$36</definedName>
    <definedName name="Z_253B687C_35A7_4ED6_A1F7_1A940D4AA7E7_.wvu.PrintArea" localSheetId="0" hidden="1">Berechnungstool!$A$1:$X$35</definedName>
  </definedNames>
  <calcPr calcId="162913"/>
  <customWorkbookViews>
    <customWorkbookView name="Tolomei Marco - Persönliche Ansicht" guid="{253B687C-35A7-4ED6-A1F7-1A940D4AA7E7}" mergeInterval="0" personalView="1" maximized="1" xWindow="-8" yWindow="-8" windowWidth="1936" windowHeight="1176" activeSheetId="1"/>
  </customWorkbookViews>
</workbook>
</file>

<file path=xl/calcChain.xml><?xml version="1.0" encoding="utf-8"?>
<calcChain xmlns="http://schemas.openxmlformats.org/spreadsheetml/2006/main">
  <c r="R17" i="1" l="1"/>
  <c r="I20" i="1" l="1"/>
  <c r="I26" i="2" l="1"/>
  <c r="Q13" i="2"/>
  <c r="I16" i="2" s="1"/>
  <c r="F30" i="2" l="1"/>
  <c r="F29" i="2"/>
  <c r="F28" i="2"/>
  <c r="F27" i="2"/>
  <c r="E30" i="2"/>
  <c r="E29" i="2"/>
  <c r="E28" i="2"/>
  <c r="E27" i="2"/>
  <c r="F26" i="2"/>
  <c r="F25" i="2"/>
  <c r="F24" i="2"/>
  <c r="F23" i="2"/>
  <c r="F22" i="2"/>
  <c r="F21" i="2"/>
  <c r="F20" i="2"/>
  <c r="F19" i="2"/>
  <c r="F18" i="2"/>
  <c r="F17" i="2"/>
  <c r="C16" i="2"/>
  <c r="C15" i="2"/>
  <c r="C14" i="2"/>
  <c r="D13" i="2"/>
  <c r="D12" i="2"/>
  <c r="D30" i="2"/>
  <c r="D29" i="2"/>
  <c r="D28" i="2"/>
  <c r="D27" i="2"/>
  <c r="E26" i="2"/>
  <c r="E25" i="2"/>
  <c r="E24" i="2"/>
  <c r="E23" i="2"/>
  <c r="E22" i="2"/>
  <c r="E21" i="2"/>
  <c r="E20" i="2"/>
  <c r="E19" i="2"/>
  <c r="E18" i="2"/>
  <c r="E17" i="2"/>
  <c r="F15" i="2"/>
  <c r="C13" i="2"/>
  <c r="C12" i="2"/>
  <c r="C30" i="2"/>
  <c r="C29" i="2"/>
  <c r="C28" i="2"/>
  <c r="C27" i="2"/>
  <c r="D26" i="2"/>
  <c r="D25" i="2"/>
  <c r="D24" i="2"/>
  <c r="D23" i="2"/>
  <c r="D22" i="2"/>
  <c r="D21" i="2"/>
  <c r="D20" i="2"/>
  <c r="D19" i="2"/>
  <c r="D18" i="2"/>
  <c r="D17" i="2"/>
  <c r="E16" i="2"/>
  <c r="E15" i="2"/>
  <c r="E14" i="2"/>
  <c r="F13" i="2"/>
  <c r="F12" i="2"/>
  <c r="C26" i="2"/>
  <c r="C25" i="2"/>
  <c r="C24" i="2"/>
  <c r="C23" i="2"/>
  <c r="C22" i="2"/>
  <c r="C21" i="2"/>
  <c r="C20" i="2"/>
  <c r="C19" i="2"/>
  <c r="C18" i="2"/>
  <c r="C17" i="2"/>
  <c r="D16" i="2"/>
  <c r="D15" i="2"/>
  <c r="D14" i="2"/>
  <c r="E13" i="2"/>
  <c r="E12" i="2"/>
  <c r="F16" i="2"/>
  <c r="F14" i="2"/>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D29" i="1" l="1"/>
  <c r="C28" i="1"/>
  <c r="C24" i="1"/>
  <c r="C20" i="1"/>
  <c r="C16" i="1"/>
  <c r="C12" i="1"/>
  <c r="D26" i="1"/>
  <c r="D22" i="1"/>
  <c r="D18" i="1"/>
  <c r="D14" i="1"/>
  <c r="E28" i="1"/>
  <c r="E24" i="1"/>
  <c r="E20" i="1"/>
  <c r="E12" i="1"/>
  <c r="F17" i="1"/>
  <c r="C29" i="1"/>
  <c r="E15" i="1"/>
  <c r="F24" i="1"/>
  <c r="C18" i="1"/>
  <c r="D28" i="1"/>
  <c r="D20" i="1"/>
  <c r="E26" i="1"/>
  <c r="E22" i="1"/>
  <c r="E14" i="1"/>
  <c r="F23" i="1"/>
  <c r="F15" i="1"/>
  <c r="C27" i="1"/>
  <c r="C23" i="1"/>
  <c r="C19" i="1"/>
  <c r="C15" i="1"/>
  <c r="C11" i="1"/>
  <c r="D25" i="1"/>
  <c r="D21" i="1"/>
  <c r="D17" i="1"/>
  <c r="D13" i="1"/>
  <c r="E27" i="1"/>
  <c r="E23" i="1"/>
  <c r="C25" i="1"/>
  <c r="C21" i="1"/>
  <c r="C17" i="1"/>
  <c r="C13" i="1"/>
  <c r="D27" i="1"/>
  <c r="D23" i="1"/>
  <c r="D19" i="1"/>
  <c r="D15" i="1"/>
  <c r="D11" i="1"/>
  <c r="E25" i="1"/>
  <c r="E21" i="1"/>
  <c r="E17" i="1"/>
  <c r="E13" i="1"/>
  <c r="F26" i="1"/>
  <c r="F22" i="1"/>
  <c r="F18" i="1"/>
  <c r="F14" i="1"/>
  <c r="F28" i="1"/>
  <c r="E16" i="1"/>
  <c r="F25" i="1"/>
  <c r="F21" i="1"/>
  <c r="F13" i="1"/>
  <c r="E19" i="1"/>
  <c r="E11" i="1"/>
  <c r="F20" i="1"/>
  <c r="F16" i="1"/>
  <c r="F12" i="1"/>
  <c r="C26" i="1"/>
  <c r="C22" i="1"/>
  <c r="C14" i="1"/>
  <c r="D24" i="1"/>
  <c r="D16" i="1"/>
  <c r="D12" i="1"/>
  <c r="E18" i="1"/>
  <c r="F27" i="1"/>
  <c r="F19" i="1"/>
  <c r="F11" i="1"/>
  <c r="F29" i="1"/>
  <c r="E29" i="1"/>
  <c r="O5" i="3" l="1"/>
  <c r="O4" i="3"/>
  <c r="F14" i="3" l="1"/>
  <c r="D15" i="5"/>
  <c r="D14" i="5"/>
  <c r="D12" i="5"/>
  <c r="D11" i="5"/>
  <c r="D10" i="5"/>
  <c r="D8" i="5"/>
  <c r="F14" i="4"/>
  <c r="G14" i="4" s="1"/>
  <c r="H14" i="4" s="1"/>
  <c r="I14" i="4" s="1"/>
  <c r="J14" i="4" s="1"/>
  <c r="K14" i="4" s="1"/>
  <c r="L14" i="4" s="1"/>
  <c r="M14" i="4" s="1"/>
  <c r="N14" i="4" s="1"/>
  <c r="O14" i="4" s="1"/>
  <c r="P14" i="4" s="1"/>
  <c r="Q14" i="4" s="1"/>
  <c r="R14" i="4" s="1"/>
  <c r="S14" i="4" s="1"/>
  <c r="T14" i="4" s="1"/>
  <c r="U14" i="4" s="1"/>
  <c r="V14" i="4" s="1"/>
  <c r="W14" i="4" s="1"/>
  <c r="X14" i="4" s="1"/>
  <c r="Y14" i="4" s="1"/>
  <c r="Z14" i="4" s="1"/>
  <c r="D14" i="4"/>
  <c r="E14" i="4" s="1"/>
  <c r="C14" i="4"/>
  <c r="B16" i="4"/>
  <c r="C11" i="4"/>
  <c r="R17" i="4"/>
  <c r="B34" i="3"/>
  <c r="B29" i="3"/>
  <c r="B30" i="3" s="1"/>
  <c r="B33" i="3" s="1"/>
  <c r="B18" i="3"/>
  <c r="F18" i="3"/>
  <c r="B15" i="3"/>
  <c r="B25" i="4" l="1"/>
  <c r="C13" i="4"/>
  <c r="F17" i="4"/>
  <c r="V17" i="4"/>
  <c r="B20" i="3"/>
  <c r="F20" i="3" s="1"/>
  <c r="J17" i="4"/>
  <c r="Z17" i="4"/>
  <c r="N17" i="4"/>
  <c r="B17" i="4"/>
  <c r="B19" i="4" s="1"/>
  <c r="C13" i="5"/>
  <c r="D13" i="5" s="1"/>
  <c r="D18" i="5" s="1"/>
  <c r="AA14" i="4"/>
  <c r="W17" i="4"/>
  <c r="S17" i="4"/>
  <c r="O17" i="4"/>
  <c r="K17" i="4"/>
  <c r="G17" i="4"/>
  <c r="C17" i="4"/>
  <c r="Y17" i="4"/>
  <c r="U17" i="4"/>
  <c r="Q17" i="4"/>
  <c r="M17" i="4"/>
  <c r="I17" i="4"/>
  <c r="E17" i="4"/>
  <c r="C25" i="4"/>
  <c r="D11" i="4"/>
  <c r="H17" i="4"/>
  <c r="P17" i="4"/>
  <c r="X17" i="4"/>
  <c r="D13" i="4"/>
  <c r="C16" i="4"/>
  <c r="C19" i="4" s="1"/>
  <c r="D17" i="4"/>
  <c r="L17" i="4"/>
  <c r="T17" i="4"/>
  <c r="B25" i="3"/>
  <c r="F8" i="3" s="1"/>
  <c r="B26" i="3" l="1"/>
  <c r="B27" i="3"/>
  <c r="AA17" i="4"/>
  <c r="D16" i="4"/>
  <c r="D19" i="4" s="1"/>
  <c r="E13" i="4"/>
  <c r="D25" i="4"/>
  <c r="E11" i="4"/>
  <c r="E16" i="4" l="1"/>
  <c r="F13" i="4"/>
  <c r="F11" i="4"/>
  <c r="E25" i="4"/>
  <c r="G11" i="4" l="1"/>
  <c r="F25" i="4"/>
  <c r="E19" i="4"/>
  <c r="F16" i="4"/>
  <c r="F19" i="4" s="1"/>
  <c r="G13" i="4"/>
  <c r="H13" i="4" l="1"/>
  <c r="G16" i="4"/>
  <c r="G19" i="4" s="1"/>
  <c r="G25" i="4"/>
  <c r="H11" i="4"/>
  <c r="I13" i="4" l="1"/>
  <c r="H16" i="4"/>
  <c r="H19" i="4" s="1"/>
  <c r="H25" i="4"/>
  <c r="I11" i="4"/>
  <c r="J11" i="4" l="1"/>
  <c r="I25" i="4"/>
  <c r="I16" i="4"/>
  <c r="I19" i="4" s="1"/>
  <c r="J13" i="4"/>
  <c r="K11" i="4" l="1"/>
  <c r="J25" i="4"/>
  <c r="K13" i="4"/>
  <c r="J16" i="4"/>
  <c r="J19" i="4" s="1"/>
  <c r="K25" i="4" l="1"/>
  <c r="L11" i="4"/>
  <c r="L13" i="4"/>
  <c r="K16" i="4"/>
  <c r="K19" i="4" s="1"/>
  <c r="L16" i="4" l="1"/>
  <c r="L19" i="4" s="1"/>
  <c r="M13" i="4"/>
  <c r="L25" i="4"/>
  <c r="M11" i="4"/>
  <c r="N11" i="4" l="1"/>
  <c r="M25" i="4"/>
  <c r="M16" i="4"/>
  <c r="M19" i="4" s="1"/>
  <c r="N13" i="4"/>
  <c r="O11" i="4" l="1"/>
  <c r="N25" i="4"/>
  <c r="N16" i="4"/>
  <c r="N19" i="4" s="1"/>
  <c r="O13" i="4"/>
  <c r="O25" i="4" l="1"/>
  <c r="P11" i="4"/>
  <c r="P13" i="4"/>
  <c r="O16" i="4"/>
  <c r="O19" i="4" s="1"/>
  <c r="P16" i="4" l="1"/>
  <c r="P19" i="4" s="1"/>
  <c r="Q13" i="4"/>
  <c r="P25" i="4"/>
  <c r="Q11" i="4"/>
  <c r="R11" i="4" l="1"/>
  <c r="Q25" i="4"/>
  <c r="Q16" i="4"/>
  <c r="Q19" i="4" s="1"/>
  <c r="R13" i="4"/>
  <c r="S11" i="4" l="1"/>
  <c r="R25" i="4"/>
  <c r="S13" i="4"/>
  <c r="R16" i="4"/>
  <c r="R19" i="4" s="1"/>
  <c r="T13" i="4" l="1"/>
  <c r="S16" i="4"/>
  <c r="S19" i="4" s="1"/>
  <c r="S25" i="4"/>
  <c r="T11" i="4"/>
  <c r="T16" i="4" l="1"/>
  <c r="T19" i="4" s="1"/>
  <c r="U13" i="4"/>
  <c r="U11" i="4"/>
  <c r="T25" i="4"/>
  <c r="V11" i="4" l="1"/>
  <c r="U25" i="4"/>
  <c r="U16" i="4"/>
  <c r="U19" i="4" s="1"/>
  <c r="V13" i="4"/>
  <c r="V16" i="4" l="1"/>
  <c r="V19" i="4" s="1"/>
  <c r="W13" i="4"/>
  <c r="W11" i="4"/>
  <c r="V25" i="4"/>
  <c r="V29" i="4" l="1"/>
  <c r="V30" i="4"/>
  <c r="W25" i="4"/>
  <c r="X11" i="4"/>
  <c r="X13" i="4"/>
  <c r="W16" i="4"/>
  <c r="W19" i="4" s="1"/>
  <c r="X25" i="4" l="1"/>
  <c r="Y11" i="4"/>
  <c r="X16" i="4"/>
  <c r="X19" i="4" s="1"/>
  <c r="Y13" i="4"/>
  <c r="W30" i="4"/>
  <c r="W29" i="4"/>
  <c r="X30" i="4" l="1"/>
  <c r="X29" i="4"/>
  <c r="Y16" i="4"/>
  <c r="Y19" i="4" s="1"/>
  <c r="Z13" i="4"/>
  <c r="Z11" i="4"/>
  <c r="Y25" i="4"/>
  <c r="Z16" i="4" l="1"/>
  <c r="AA13" i="4"/>
  <c r="Y29" i="4"/>
  <c r="Y30" i="4"/>
  <c r="Z25" i="4"/>
  <c r="AA11" i="4"/>
  <c r="AA25" i="4" l="1"/>
  <c r="Z19" i="4"/>
  <c r="AA16" i="4"/>
  <c r="AA19" i="4" s="1"/>
  <c r="Z30" i="4" l="1"/>
  <c r="AA27" i="4"/>
  <c r="Z29" i="4"/>
  <c r="AA26" i="4"/>
  <c r="AA33" i="4" l="1"/>
  <c r="AA30" i="4"/>
  <c r="AA32" i="4"/>
  <c r="AA29" i="4"/>
</calcChain>
</file>

<file path=xl/comments1.xml><?xml version="1.0" encoding="utf-8"?>
<comments xmlns="http://schemas.openxmlformats.org/spreadsheetml/2006/main">
  <authors>
    <author>Tolomei Marco</author>
  </authors>
  <commentList>
    <comment ref="T12" authorId="0" shapeId="0">
      <text>
        <r>
          <rPr>
            <sz val="9"/>
            <color indexed="81"/>
            <rFont val="Segoe UI"/>
            <family val="2"/>
          </rPr>
          <t xml:space="preserve">
</t>
        </r>
      </text>
    </comment>
  </commentList>
</comments>
</file>

<file path=xl/comments2.xml><?xml version="1.0" encoding="utf-8"?>
<comments xmlns="http://schemas.openxmlformats.org/spreadsheetml/2006/main">
  <authors>
    <author>Keller Patric</author>
  </authors>
  <commentList>
    <comment ref="A9" authorId="0" shapeId="0">
      <text>
        <r>
          <rPr>
            <b/>
            <sz val="9"/>
            <color indexed="81"/>
            <rFont val="Segoe UI"/>
            <family val="2"/>
          </rPr>
          <t>Keller Patric:</t>
        </r>
        <r>
          <rPr>
            <sz val="9"/>
            <color indexed="81"/>
            <rFont val="Segoe UI"/>
            <family val="2"/>
          </rPr>
          <t xml:space="preserve">
</t>
        </r>
      </text>
    </comment>
  </commentList>
</comments>
</file>

<file path=xl/sharedStrings.xml><?xml version="1.0" encoding="utf-8"?>
<sst xmlns="http://schemas.openxmlformats.org/spreadsheetml/2006/main" count="173" uniqueCount="118">
  <si>
    <t>Anzahl</t>
  </si>
  <si>
    <t>Grundlagen</t>
  </si>
  <si>
    <t>Finanzierung</t>
  </si>
  <si>
    <t>Modulfläche</t>
  </si>
  <si>
    <r>
      <t>m</t>
    </r>
    <r>
      <rPr>
        <vertAlign val="superscript"/>
        <sz val="9"/>
        <color theme="1"/>
        <rFont val="Arial"/>
        <family val="2"/>
      </rPr>
      <t>2</t>
    </r>
  </si>
  <si>
    <t>Energiepreis Hochtarif 2020</t>
  </si>
  <si>
    <t>Rp./kWh</t>
  </si>
  <si>
    <t>DC- Leistung</t>
  </si>
  <si>
    <t>kWp</t>
  </si>
  <si>
    <t>Energiepreis Niedertarif 2020</t>
  </si>
  <si>
    <t>Prognose Etrag in ersten Betriebsjahr</t>
  </si>
  <si>
    <t>kWh</t>
  </si>
  <si>
    <t>Degradation pro Jahr</t>
  </si>
  <si>
    <t>Verkaufspreis Modulfläche (Berechnet)</t>
  </si>
  <si>
    <r>
      <t>Fr./m</t>
    </r>
    <r>
      <rPr>
        <vertAlign val="superscript"/>
        <sz val="9"/>
        <color theme="1"/>
        <rFont val="Arial"/>
        <family val="2"/>
      </rPr>
      <t>2</t>
    </r>
  </si>
  <si>
    <t>Wartungskosten pro Jahr</t>
  </si>
  <si>
    <t>Verkaufspreis Modulfläche (Übersteuert)</t>
  </si>
  <si>
    <t>Laufzeit Beteiligungsmodell</t>
  </si>
  <si>
    <t>Jahre</t>
  </si>
  <si>
    <t>Betriebszeit PV- Anlage</t>
  </si>
  <si>
    <t>Anteil Energie EVR Betriebsjahr 1-20</t>
  </si>
  <si>
    <t>Kalkulatorischer Zins</t>
  </si>
  <si>
    <t>Anteil Energie EVR Betriebsjahr 21-25</t>
  </si>
  <si>
    <t>Strompreiserhöhung pro Jahr</t>
  </si>
  <si>
    <t>Anteil Energieproduktion im Hochtarif</t>
  </si>
  <si>
    <t>Einnahmen EVR Verkauf Modulfläche</t>
  </si>
  <si>
    <t>Fr.</t>
  </si>
  <si>
    <t>Anteil Energieproduktion im Niedertarif</t>
  </si>
  <si>
    <t>Einnahmen EVR im Hochtarif</t>
  </si>
  <si>
    <t>Einnahmen EVR im Niedertarif</t>
  </si>
  <si>
    <t>Investitionskosten</t>
  </si>
  <si>
    <t>Subvention KLEIV Pronovo</t>
  </si>
  <si>
    <t>Einnahmen EVR Total über 25 Jahre</t>
  </si>
  <si>
    <t>Unterhaltskosten über 25 Jahre</t>
  </si>
  <si>
    <t>Total Kosten über 25 Jahre</t>
  </si>
  <si>
    <t>Gewinn EVR nach 25 Jahren</t>
  </si>
  <si>
    <t>Kalkulation</t>
  </si>
  <si>
    <r>
      <t>Investitionskosten pro m</t>
    </r>
    <r>
      <rPr>
        <vertAlign val="superscript"/>
        <sz val="9"/>
        <color theme="1"/>
        <rFont val="Arial"/>
        <family val="2"/>
      </rPr>
      <t>2</t>
    </r>
    <r>
      <rPr>
        <sz val="9"/>
        <color theme="1"/>
        <rFont val="Arial"/>
        <family val="2"/>
      </rPr>
      <t xml:space="preserve"> Modulfläche</t>
    </r>
  </si>
  <si>
    <r>
      <t>Gestehungskosten pro m</t>
    </r>
    <r>
      <rPr>
        <vertAlign val="superscript"/>
        <sz val="9"/>
        <color theme="1"/>
        <rFont val="Arial"/>
        <family val="2"/>
      </rPr>
      <t>2</t>
    </r>
    <r>
      <rPr>
        <sz val="9"/>
        <color theme="1"/>
        <rFont val="Arial"/>
        <family val="2"/>
      </rPr>
      <t xml:space="preserve"> Modulfläche</t>
    </r>
  </si>
  <si>
    <t>Gestehungskosten pro kWh</t>
  </si>
  <si>
    <t>Ertrag über 25 Jahre ganze Anlage</t>
  </si>
  <si>
    <r>
      <t>Ertrag über 25 Jahre pro m</t>
    </r>
    <r>
      <rPr>
        <vertAlign val="superscript"/>
        <sz val="9"/>
        <color theme="1"/>
        <rFont val="Arial"/>
        <family val="2"/>
      </rPr>
      <t>2</t>
    </r>
    <r>
      <rPr>
        <sz val="9"/>
        <color theme="1"/>
        <rFont val="Arial"/>
        <family val="2"/>
      </rPr>
      <t xml:space="preserve"> Modulfläche</t>
    </r>
  </si>
  <si>
    <r>
      <t>Ertrag pro Jahr und m</t>
    </r>
    <r>
      <rPr>
        <vertAlign val="superscript"/>
        <sz val="9"/>
        <color theme="1"/>
        <rFont val="Arial"/>
        <family val="2"/>
      </rPr>
      <t>2</t>
    </r>
    <r>
      <rPr>
        <sz val="9"/>
        <color theme="1"/>
        <rFont val="Arial"/>
        <family val="2"/>
      </rPr>
      <t xml:space="preserve"> Modulfläche</t>
    </r>
  </si>
  <si>
    <r>
      <t>kWh/m</t>
    </r>
    <r>
      <rPr>
        <vertAlign val="superscript"/>
        <sz val="9"/>
        <color theme="1"/>
        <rFont val="Arial"/>
        <family val="2"/>
      </rPr>
      <t>2</t>
    </r>
  </si>
  <si>
    <t>Anteil Energie EVR für den Betrieb der Anlage</t>
  </si>
  <si>
    <t>Theoretische Vergütung der Energie an die Kunden</t>
  </si>
  <si>
    <t>Beteiligungsmodell für die Photovoltaikanlage Klosterguet Rorschacherberg</t>
  </si>
  <si>
    <t>Zinsen</t>
  </si>
  <si>
    <t>Erfolgsrechnung</t>
  </si>
  <si>
    <t>Total</t>
  </si>
  <si>
    <t>Produzierbare kWh (Plan)</t>
  </si>
  <si>
    <t>Wartung und Unterhalt</t>
  </si>
  <si>
    <t>Versicherung</t>
  </si>
  <si>
    <t>Total Betriebskosten</t>
  </si>
  <si>
    <t>Kalkulatorische Kosten</t>
  </si>
  <si>
    <t>Energieproduktion Detail</t>
  </si>
  <si>
    <t>Davon kWh im Hochtarif</t>
  </si>
  <si>
    <t>Davon kWh im Niedertarif</t>
  </si>
  <si>
    <t>Anteil EVR im Hochtarif</t>
  </si>
  <si>
    <t>Anteil EVR im Niedertarif</t>
  </si>
  <si>
    <t>Ertrag EVR im Hochtarif (sFr.)</t>
  </si>
  <si>
    <t>Ertrag EVR im Niedertarif (sFr.)</t>
  </si>
  <si>
    <t>Art</t>
  </si>
  <si>
    <t>E-Preis</t>
  </si>
  <si>
    <t>PV-Anlage</t>
  </si>
  <si>
    <t>AC-Installation</t>
  </si>
  <si>
    <t>inkl.</t>
  </si>
  <si>
    <t>ESTI</t>
  </si>
  <si>
    <t>Internetanbindung/Monitoring</t>
  </si>
  <si>
    <t>Audit und SiNa</t>
  </si>
  <si>
    <t>Unvorhergesehenes</t>
  </si>
  <si>
    <t>Marketing</t>
  </si>
  <si>
    <t>Aufwand IBG Bauleitung</t>
  </si>
  <si>
    <t>Rundung</t>
  </si>
  <si>
    <t>Total exkl. MwSt.</t>
  </si>
  <si>
    <t>Jährliche Vergütung der Energie an die Kunden</t>
  </si>
  <si>
    <t>Anzahl Module</t>
  </si>
  <si>
    <t>Jahresertrag pro Modul</t>
  </si>
  <si>
    <t>Stk.</t>
  </si>
  <si>
    <t>Fläche pro Modul</t>
  </si>
  <si>
    <t>Allgemeines</t>
  </si>
  <si>
    <t>Photovoltaik-Modul</t>
  </si>
  <si>
    <t>Photovoltaikmodule</t>
  </si>
  <si>
    <t>maximalwert</t>
  </si>
  <si>
    <t>minimalwert</t>
  </si>
  <si>
    <t>Schrittwert</t>
  </si>
  <si>
    <t>Module</t>
  </si>
  <si>
    <t>Sie möchten gerne Ihren Energieverbrauch mit Solarstrom decken, dann…</t>
  </si>
  <si>
    <t>Solarstrom werden Sie mit einer Anzahl von</t>
  </si>
  <si>
    <t>abdecken.</t>
  </si>
  <si>
    <t>Leistung</t>
  </si>
  <si>
    <t>(Klicken Sie dafür lang oder kurz auf die Pfeile des Reglers, um den gewünschten Wert zu erhalten)</t>
  </si>
  <si>
    <t>info</t>
  </si>
  <si>
    <t>Berechnung der Anzahl der Module:</t>
  </si>
  <si>
    <t xml:space="preserve">  BERECHNUNGSTOOL PVA</t>
  </si>
  <si>
    <t xml:space="preserve">      PHOTOVOLTAIK-ANLAGE (PVA)</t>
  </si>
  <si>
    <t>und gehen Sie danach zu Punkt 2</t>
  </si>
  <si>
    <t xml:space="preserve"> (ersichtlich auf Ihrer Endstromabrechung - siehe Info-Kasten)</t>
  </si>
  <si>
    <t>...geben Sie im nebenstehenden Kasten Ihren letztjährigen Jahresenergieverbrauch ein</t>
  </si>
  <si>
    <t>Mit dem Regler können Sie berechnen, wieviel Solareinheiten Sie mieten können, um den gewünschten</t>
  </si>
  <si>
    <t>1.</t>
  </si>
  <si>
    <t>2.</t>
  </si>
  <si>
    <t>3.</t>
  </si>
  <si>
    <t>Energieverbrauch mit Solarstrom zu decken</t>
  </si>
  <si>
    <t>können Sie mieten um Ihren approximativen Jahresverbrauch vollständig mit Solarenergie zu decken</t>
  </si>
  <si>
    <t xml:space="preserve">     Gemeinde Rorschacherberg</t>
  </si>
  <si>
    <t>PVA-Anlage</t>
  </si>
  <si>
    <t>Niedertarif</t>
  </si>
  <si>
    <t>*</t>
  </si>
  <si>
    <r>
      <t>...geben Sie im nebenstehenden Kasten Ihren letztjährigen Jahresenergieverbrauch</t>
    </r>
    <r>
      <rPr>
        <b/>
        <sz val="9"/>
        <color theme="0"/>
        <rFont val="Arial"/>
        <family val="2"/>
      </rPr>
      <t xml:space="preserve"> ein</t>
    </r>
  </si>
  <si>
    <t>Hochtarif</t>
  </si>
  <si>
    <t>MUSTERRECHNUNG</t>
  </si>
  <si>
    <t>Jahresenergieverbrauch</t>
  </si>
  <si>
    <t>empfehlen wir Ihnen um Ihren approximativen Jahresverbrauch mit Solarenergie zu decken</t>
  </si>
  <si>
    <t>Mengenberechnung in Kilowattstunde (kWh) für die ermittlung der Modulanzahl</t>
  </si>
  <si>
    <t>©</t>
  </si>
  <si>
    <t>Copyright</t>
  </si>
  <si>
    <t>Den Jahresenergieverbrauch können Sie anhand der Stromabrechnung ermitteln. 
Dazu addieren Sie  bitte alle Mengen in Kilowattstunden (kWh), die in Ihrer Stromabrechnung unter der Sparte "Strom Energie" vorhandenen Hochtarife T1, innerhalb eines gesamten Jahres zusammen. Diesselbe Handhabung gilt für den Niedertarif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</si>
</sst>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 #,##0_ ;_ * \-#,##0_ ;_ * &quot;-&quot;??_ ;_ @_ "/>
    <numFmt numFmtId="165" formatCode="_ * #,##0.0_ ;_ * \-#,##0.0_ ;_ * &quot;-&quot;??_ ;_ @_ "/>
    <numFmt numFmtId="166" formatCode="0.000%"/>
    <numFmt numFmtId="167" formatCode="_ * #,##0.0_ ;_ * \-#,##0.0_ ;_ * &quot;-&quot;?_ ;_ @_ "/>
    <numFmt numFmtId="168" formatCode="0.0%"/>
    <numFmt numFmtId="169" formatCode="&quot;Fr.&quot;\ #,##0.00"/>
    <numFmt numFmtId="170" formatCode=";;;"/>
  </numFmts>
  <fonts count="46" x14ac:knownFonts="1">
    <font>
      <sz val="10"/>
      <color theme="1"/>
      <name val="Arial"/>
      <family val="2"/>
    </font>
    <font>
      <sz val="11"/>
      <color theme="1"/>
      <name val="Calibri"/>
      <family val="2"/>
      <scheme val="minor"/>
    </font>
    <font>
      <sz val="9"/>
      <color theme="1"/>
      <name val="Arial"/>
      <family val="2"/>
    </font>
    <font>
      <sz val="13"/>
      <color rgb="FF565656"/>
      <name val="Arial"/>
      <family val="2"/>
    </font>
    <font>
      <sz val="9"/>
      <color rgb="FF565656"/>
      <name val="Arial Black"/>
      <family val="2"/>
    </font>
    <font>
      <sz val="17"/>
      <color rgb="FF565656"/>
      <name val="Arial"/>
      <family val="2"/>
    </font>
    <font>
      <sz val="10"/>
      <color theme="1"/>
      <name val="Arial"/>
      <family val="2"/>
    </font>
    <font>
      <sz val="10"/>
      <color theme="1" tint="0.14999847407452621"/>
      <name val="Arial"/>
      <family val="2"/>
    </font>
    <font>
      <sz val="11"/>
      <color theme="1" tint="0.14999847407452621"/>
      <name val="Century Gothic"/>
      <family val="2"/>
    </font>
    <font>
      <sz val="8"/>
      <color theme="1" tint="0.14999847407452621"/>
      <name val="Century Gothic"/>
      <family val="2"/>
    </font>
    <font>
      <sz val="11"/>
      <color theme="0"/>
      <name val="Century Gothic"/>
      <family val="2"/>
    </font>
    <font>
      <b/>
      <sz val="28"/>
      <name val="Century Gothic"/>
      <family val="2"/>
    </font>
    <font>
      <sz val="14"/>
      <color theme="1" tint="0.14999847407452621"/>
      <name val="Century Gothic"/>
      <family val="2"/>
    </font>
    <font>
      <b/>
      <sz val="8"/>
      <name val="Century Gothic"/>
      <family val="2"/>
    </font>
    <font>
      <sz val="8"/>
      <name val="Arial"/>
      <family val="2"/>
    </font>
    <font>
      <sz val="8"/>
      <name val="Century Gothic"/>
      <family val="2"/>
    </font>
    <font>
      <sz val="14"/>
      <name val="Century Gothic"/>
      <family val="2"/>
    </font>
    <font>
      <sz val="12"/>
      <name val="Century Gothic"/>
      <family val="2"/>
    </font>
    <font>
      <b/>
      <u/>
      <sz val="16"/>
      <color theme="1"/>
      <name val="Calibri"/>
      <family val="2"/>
      <scheme val="minor"/>
    </font>
    <font>
      <sz val="8"/>
      <color theme="1"/>
      <name val="Arial"/>
      <family val="2"/>
    </font>
    <font>
      <b/>
      <sz val="9"/>
      <color theme="1"/>
      <name val="Arial"/>
      <family val="2"/>
    </font>
    <font>
      <vertAlign val="superscript"/>
      <sz val="9"/>
      <color theme="1"/>
      <name val="Arial"/>
      <family val="2"/>
    </font>
    <font>
      <b/>
      <u/>
      <sz val="16"/>
      <color theme="1"/>
      <name val="Arial"/>
      <family val="2"/>
    </font>
    <font>
      <b/>
      <sz val="9"/>
      <color indexed="81"/>
      <name val="Segoe UI"/>
      <family val="2"/>
    </font>
    <font>
      <sz val="9"/>
      <color indexed="81"/>
      <name val="Segoe UI"/>
      <family val="2"/>
    </font>
    <font>
      <u val="singleAccounting"/>
      <sz val="8"/>
      <name val="Century Gothic"/>
      <family val="2"/>
    </font>
    <font>
      <sz val="9"/>
      <name val="Century Gothic"/>
      <family val="2"/>
    </font>
    <font>
      <b/>
      <sz val="9"/>
      <name val="Century Gothic"/>
      <family val="2"/>
    </font>
    <font>
      <b/>
      <sz val="12"/>
      <name val="Century Gothic"/>
      <family val="2"/>
    </font>
    <font>
      <sz val="8"/>
      <color theme="4" tint="0.59999389629810485"/>
      <name val="Century Gothic"/>
      <family val="2"/>
    </font>
    <font>
      <sz val="12"/>
      <name val="Arial"/>
      <family val="2"/>
    </font>
    <font>
      <b/>
      <sz val="28"/>
      <name val="Arial"/>
      <family val="2"/>
    </font>
    <font>
      <sz val="14"/>
      <name val="Arial"/>
      <family val="2"/>
    </font>
    <font>
      <u val="singleAccounting"/>
      <sz val="8"/>
      <color theme="0"/>
      <name val="Arial"/>
      <family val="2"/>
    </font>
    <font>
      <b/>
      <sz val="12"/>
      <color theme="0"/>
      <name val="Arial"/>
      <family val="2"/>
    </font>
    <font>
      <b/>
      <sz val="9"/>
      <color theme="0"/>
      <name val="Arial"/>
      <family val="2"/>
    </font>
    <font>
      <sz val="8"/>
      <color theme="0"/>
      <name val="Arial"/>
      <family val="2"/>
    </font>
    <font>
      <sz val="9"/>
      <color theme="0"/>
      <name val="Arial"/>
      <family val="2"/>
    </font>
    <font>
      <b/>
      <u/>
      <sz val="9"/>
      <color theme="0"/>
      <name val="Arial"/>
      <family val="2"/>
    </font>
    <font>
      <sz val="18"/>
      <color theme="0"/>
      <name val="Arial"/>
      <family val="2"/>
    </font>
    <font>
      <b/>
      <sz val="8"/>
      <color rgb="FFFF0000"/>
      <name val="Century Gothic"/>
      <family val="2"/>
    </font>
    <font>
      <b/>
      <sz val="18"/>
      <color theme="0"/>
      <name val="Arial"/>
      <family val="2"/>
    </font>
    <font>
      <sz val="10"/>
      <color theme="0"/>
      <name val="Arial"/>
      <family val="2"/>
    </font>
    <font>
      <b/>
      <sz val="8"/>
      <color theme="0"/>
      <name val="Century Gothic"/>
      <family val="2"/>
    </font>
    <font>
      <b/>
      <sz val="8"/>
      <color theme="0"/>
      <name val="Arial"/>
      <family val="2"/>
    </font>
    <font>
      <b/>
      <sz val="8"/>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gradientFill>
        <stop position="0">
          <color theme="6" tint="0.59999389629810485"/>
        </stop>
        <stop position="1">
          <color theme="0"/>
        </stop>
      </gradientFill>
    </fill>
    <fill>
      <patternFill patternType="solid">
        <fgColor theme="4" tint="0.59999389629810485"/>
        <bgColor indexed="64"/>
      </patternFill>
    </fill>
    <fill>
      <patternFill patternType="solid">
        <fgColor rgb="FFC00000"/>
        <bgColor indexed="64"/>
      </patternFill>
    </fill>
    <fill>
      <patternFill patternType="solid">
        <fgColor rgb="FFCCCC00"/>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8" tint="-0.499984740745262"/>
        <bgColor indexed="64"/>
      </patternFill>
    </fill>
    <fill>
      <gradientFill>
        <stop position="0">
          <color theme="6" tint="0.40000610370189521"/>
        </stop>
        <stop position="1">
          <color theme="0"/>
        </stop>
      </gradient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dashed">
        <color theme="0" tint="-0.34998626667073579"/>
      </bottom>
      <diagonal/>
    </border>
    <border>
      <left style="thin">
        <color auto="1"/>
      </left>
      <right style="thin">
        <color auto="1"/>
      </right>
      <top style="dashed">
        <color theme="0" tint="-0.34998626667073579"/>
      </top>
      <bottom style="dashed">
        <color theme="0" tint="-0.34998626667073579"/>
      </bottom>
      <diagonal/>
    </border>
    <border>
      <left style="thin">
        <color auto="1"/>
      </left>
      <right style="thin">
        <color auto="1"/>
      </right>
      <top style="dashed">
        <color theme="0" tint="-0.34998626667073579"/>
      </top>
      <bottom/>
      <diagonal/>
    </border>
    <border>
      <left style="thin">
        <color auto="1"/>
      </left>
      <right style="thin">
        <color auto="1"/>
      </right>
      <top style="thin">
        <color auto="1"/>
      </top>
      <bottom style="double">
        <color auto="1"/>
      </bottom>
      <diagonal/>
    </border>
    <border>
      <left style="thin">
        <color auto="1"/>
      </left>
      <right style="thin">
        <color auto="1"/>
      </right>
      <top style="dashed">
        <color theme="0" tint="-0.34998626667073579"/>
      </top>
      <bottom style="thin">
        <color auto="1"/>
      </bottom>
      <diagonal/>
    </border>
    <border>
      <left style="thin">
        <color auto="1"/>
      </left>
      <right style="thin">
        <color auto="1"/>
      </right>
      <top style="dashed">
        <color theme="0" tint="-0.34998626667073579"/>
      </top>
      <bottom style="double">
        <color auto="1"/>
      </bottom>
      <diagonal/>
    </border>
    <border>
      <left style="thin">
        <color theme="1"/>
      </left>
      <right style="thin">
        <color auto="1"/>
      </right>
      <top style="thin">
        <color auto="1"/>
      </top>
      <bottom style="dashed">
        <color theme="0" tint="-0.34998626667073579"/>
      </bottom>
      <diagonal/>
    </border>
    <border>
      <left style="thin">
        <color theme="1"/>
      </left>
      <right style="thin">
        <color auto="1"/>
      </right>
      <top style="dashed">
        <color theme="0" tint="-0.34998626667073579"/>
      </top>
      <bottom style="dashed">
        <color theme="0" tint="-0.34998626667073579"/>
      </bottom>
      <diagonal/>
    </border>
    <border>
      <left style="thin">
        <color theme="1"/>
      </left>
      <right style="thin">
        <color auto="1"/>
      </right>
      <top style="dashed">
        <color theme="0" tint="-0.34998626667073579"/>
      </top>
      <bottom style="thin">
        <color theme="1"/>
      </bottom>
      <diagonal/>
    </border>
    <border>
      <left style="thin">
        <color auto="1"/>
      </left>
      <right style="thin">
        <color auto="1"/>
      </right>
      <top style="dashed">
        <color theme="0" tint="-0.34998626667073579"/>
      </top>
      <bottom style="thin">
        <color theme="1"/>
      </bottom>
      <diagonal/>
    </border>
    <border>
      <left style="thin">
        <color theme="1"/>
      </left>
      <right style="thin">
        <color auto="1"/>
      </right>
      <top/>
      <bottom style="dashed">
        <color theme="0" tint="-0.34998626667073579"/>
      </bottom>
      <diagonal/>
    </border>
    <border>
      <left style="thin">
        <color auto="1"/>
      </left>
      <right style="thin">
        <color auto="1"/>
      </right>
      <top/>
      <bottom style="dashed">
        <color theme="0" tint="-0.34998626667073579"/>
      </bottom>
      <diagonal/>
    </border>
    <border>
      <left style="thin">
        <color theme="1"/>
      </left>
      <right style="thin">
        <color auto="1"/>
      </right>
      <top style="dashed">
        <color theme="0" tint="-0.34998626667073579"/>
      </top>
      <bottom style="double">
        <color auto="1"/>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s>
  <cellStyleXfs count="9">
    <xf numFmtId="0" fontId="0" fillId="0" borderId="0"/>
    <xf numFmtId="0" fontId="3" fillId="0" borderId="0" applyProtection="0">
      <alignment horizontal="left" vertical="top"/>
    </xf>
    <xf numFmtId="0" fontId="2" fillId="0" borderId="0" applyProtection="0">
      <alignment horizontal="left" vertical="top"/>
    </xf>
    <xf numFmtId="0" fontId="4" fillId="0" borderId="0" applyProtection="0">
      <alignment horizontal="left" vertical="top"/>
    </xf>
    <xf numFmtId="0" fontId="5" fillId="0" borderId="0" applyProtection="0">
      <alignment horizontal="left" vertical="top"/>
    </xf>
    <xf numFmtId="43"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cellStyleXfs>
  <cellXfs count="300">
    <xf numFmtId="0" fontId="0" fillId="0" borderId="0" xfId="0"/>
    <xf numFmtId="0" fontId="2" fillId="0" borderId="0" xfId="0" applyFont="1" applyAlignment="1">
      <alignment horizontal="left" vertical="top"/>
    </xf>
    <xf numFmtId="49" fontId="2" fillId="0" borderId="0" xfId="0" applyNumberFormat="1" applyFont="1" applyAlignment="1">
      <alignment horizontal="left" vertical="top"/>
    </xf>
    <xf numFmtId="0" fontId="2" fillId="0" borderId="0" xfId="2">
      <alignment horizontal="left" vertical="top"/>
    </xf>
    <xf numFmtId="0" fontId="8" fillId="0" borderId="0" xfId="8" applyFont="1" applyAlignment="1">
      <alignment horizontal="left" vertical="center"/>
    </xf>
    <xf numFmtId="0" fontId="7" fillId="0" borderId="0" xfId="7" applyFont="1" applyFill="1"/>
    <xf numFmtId="0" fontId="1" fillId="0" borderId="0" xfId="7" applyBorder="1" applyAlignment="1">
      <alignment horizontal="left" vertical="center"/>
    </xf>
    <xf numFmtId="0" fontId="10" fillId="0" borderId="0" xfId="8" applyFont="1" applyFill="1" applyAlignment="1">
      <alignment vertical="center"/>
    </xf>
    <xf numFmtId="0" fontId="7" fillId="0" borderId="0" xfId="7" applyFont="1" applyBorder="1" applyAlignment="1">
      <alignment horizontal="left" vertical="center"/>
    </xf>
    <xf numFmtId="0" fontId="8" fillId="0" borderId="0" xfId="8" applyFont="1" applyBorder="1" applyAlignment="1">
      <alignment horizontal="left" vertical="center"/>
    </xf>
    <xf numFmtId="0" fontId="10" fillId="0" borderId="0" xfId="8" applyFont="1" applyFill="1" applyBorder="1" applyAlignment="1">
      <alignment vertical="center"/>
    </xf>
    <xf numFmtId="0" fontId="8" fillId="0" borderId="0" xfId="8"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0" fontId="14" fillId="0" borderId="0" xfId="0" applyFont="1" applyAlignment="1">
      <alignment vertical="center"/>
    </xf>
    <xf numFmtId="43" fontId="13" fillId="0" borderId="0" xfId="5" applyFont="1" applyFill="1" applyBorder="1" applyAlignment="1">
      <alignment vertical="center"/>
    </xf>
    <xf numFmtId="164" fontId="15" fillId="0" borderId="0" xfId="5" applyNumberFormat="1" applyFont="1" applyFill="1" applyBorder="1" applyAlignment="1">
      <alignment horizontal="left" vertical="center"/>
    </xf>
    <xf numFmtId="0" fontId="15" fillId="0" borderId="0" xfId="6" applyNumberFormat="1" applyFont="1" applyFill="1" applyBorder="1" applyAlignment="1">
      <alignment horizontal="right" vertical="center"/>
    </xf>
    <xf numFmtId="166" fontId="15" fillId="0" borderId="0" xfId="6" applyNumberFormat="1" applyFont="1" applyFill="1" applyBorder="1" applyAlignment="1">
      <alignment horizontal="right" vertical="center"/>
    </xf>
    <xf numFmtId="164" fontId="15" fillId="0" borderId="0" xfId="6" applyNumberFormat="1" applyFont="1" applyFill="1" applyBorder="1" applyAlignment="1">
      <alignment horizontal="right" vertical="center"/>
    </xf>
    <xf numFmtId="0" fontId="9" fillId="0" borderId="0" xfId="8" applyFont="1" applyFill="1" applyBorder="1" applyAlignment="1">
      <alignment vertical="top" wrapText="1"/>
    </xf>
    <xf numFmtId="164" fontId="15" fillId="0" borderId="0" xfId="5" applyNumberFormat="1" applyFont="1" applyFill="1" applyBorder="1" applyAlignment="1">
      <alignment vertical="center"/>
    </xf>
    <xf numFmtId="164" fontId="15" fillId="0" borderId="0" xfId="5" applyNumberFormat="1" applyFont="1" applyFill="1" applyBorder="1" applyAlignment="1">
      <alignment vertical="center" wrapText="1"/>
    </xf>
    <xf numFmtId="0" fontId="18" fillId="0" borderId="0" xfId="0" applyFont="1"/>
    <xf numFmtId="0" fontId="19" fillId="0" borderId="0" xfId="0" applyFont="1" applyAlignment="1">
      <alignment horizontal="right" vertical="top"/>
    </xf>
    <xf numFmtId="0" fontId="20" fillId="4" borderId="2" xfId="2" applyFont="1" applyFill="1" applyBorder="1">
      <alignment horizontal="left" vertical="top"/>
    </xf>
    <xf numFmtId="0" fontId="2" fillId="4" borderId="2" xfId="0" applyFont="1" applyFill="1" applyBorder="1" applyAlignment="1">
      <alignment horizontal="left" vertical="top"/>
    </xf>
    <xf numFmtId="0" fontId="20" fillId="5" borderId="2" xfId="0" applyFont="1" applyFill="1" applyBorder="1" applyAlignment="1">
      <alignment horizontal="left" vertical="top"/>
    </xf>
    <xf numFmtId="0" fontId="2" fillId="5" borderId="2" xfId="0" applyFont="1" applyFill="1" applyBorder="1" applyAlignment="1">
      <alignment horizontal="left" vertical="top"/>
    </xf>
    <xf numFmtId="0" fontId="2" fillId="0" borderId="3" xfId="0" applyFont="1" applyBorder="1" applyAlignment="1">
      <alignment horizontal="left" vertical="top"/>
    </xf>
    <xf numFmtId="43" fontId="2" fillId="0" borderId="3" xfId="5" applyFont="1" applyBorder="1" applyAlignment="1">
      <alignment horizontal="left" vertical="top"/>
    </xf>
    <xf numFmtId="10" fontId="2" fillId="0" borderId="3" xfId="6" applyNumberFormat="1" applyFont="1" applyBorder="1" applyAlignment="1">
      <alignment horizontal="right" vertical="top"/>
    </xf>
    <xf numFmtId="43" fontId="2" fillId="0" borderId="3" xfId="0" applyNumberFormat="1" applyFont="1" applyBorder="1" applyAlignment="1">
      <alignment horizontal="left" vertical="top"/>
    </xf>
    <xf numFmtId="10" fontId="2" fillId="2" borderId="3" xfId="6" applyNumberFormat="1" applyFont="1" applyFill="1" applyBorder="1" applyAlignment="1" applyProtection="1">
      <alignment horizontal="right" vertical="top"/>
      <protection locked="0"/>
    </xf>
    <xf numFmtId="43" fontId="2" fillId="2" borderId="3" xfId="5" applyFont="1" applyFill="1" applyBorder="1" applyAlignment="1" applyProtection="1">
      <alignment horizontal="left" vertical="top"/>
      <protection locked="0"/>
    </xf>
    <xf numFmtId="43" fontId="2" fillId="2" borderId="3" xfId="5" applyFont="1" applyFill="1" applyBorder="1" applyAlignment="1" applyProtection="1">
      <alignment horizontal="right" vertical="top"/>
      <protection locked="0"/>
    </xf>
    <xf numFmtId="43" fontId="2" fillId="0" borderId="3" xfId="5" applyFont="1" applyBorder="1" applyAlignment="1">
      <alignment horizontal="right" vertical="top"/>
    </xf>
    <xf numFmtId="4" fontId="2" fillId="0" borderId="3" xfId="0" applyNumberFormat="1" applyFont="1" applyBorder="1" applyAlignment="1">
      <alignment horizontal="right" vertical="top"/>
    </xf>
    <xf numFmtId="0" fontId="2" fillId="0" borderId="4" xfId="0" applyFont="1" applyBorder="1" applyAlignment="1">
      <alignment horizontal="left" vertical="top"/>
    </xf>
    <xf numFmtId="0" fontId="2" fillId="0" borderId="2" xfId="0" applyFont="1" applyBorder="1" applyAlignment="1">
      <alignment horizontal="left" vertical="top"/>
    </xf>
    <xf numFmtId="43" fontId="2" fillId="0" borderId="2" xfId="0" applyNumberFormat="1" applyFont="1" applyBorder="1" applyAlignment="1">
      <alignment horizontal="left" vertical="top"/>
    </xf>
    <xf numFmtId="43" fontId="2" fillId="0" borderId="4" xfId="5" applyFont="1" applyBorder="1" applyAlignment="1">
      <alignment horizontal="left" vertical="top"/>
    </xf>
    <xf numFmtId="0" fontId="20" fillId="0" borderId="5" xfId="0" applyFont="1" applyBorder="1" applyAlignment="1">
      <alignment horizontal="left" vertical="top"/>
    </xf>
    <xf numFmtId="4" fontId="20" fillId="0" borderId="5" xfId="0" applyNumberFormat="1" applyFont="1" applyBorder="1" applyAlignment="1">
      <alignment horizontal="right" vertical="top"/>
    </xf>
    <xf numFmtId="43" fontId="20" fillId="0" borderId="5" xfId="0" applyNumberFormat="1" applyFont="1" applyBorder="1" applyAlignment="1">
      <alignment horizontal="left" vertical="top"/>
    </xf>
    <xf numFmtId="0" fontId="20" fillId="6" borderId="2" xfId="0" applyFont="1" applyFill="1" applyBorder="1" applyAlignment="1">
      <alignment horizontal="left" vertical="top"/>
    </xf>
    <xf numFmtId="0" fontId="2" fillId="6" borderId="2" xfId="0" applyFont="1" applyFill="1" applyBorder="1" applyAlignment="1">
      <alignment horizontal="left" vertical="top"/>
    </xf>
    <xf numFmtId="43" fontId="2" fillId="0" borderId="0" xfId="0" applyNumberFormat="1" applyFont="1" applyAlignment="1">
      <alignment horizontal="left" vertical="top"/>
    </xf>
    <xf numFmtId="0" fontId="2" fillId="0" borderId="6" xfId="0" applyFont="1" applyBorder="1" applyAlignment="1">
      <alignment horizontal="left" vertical="top"/>
    </xf>
    <xf numFmtId="43" fontId="2" fillId="0" borderId="6" xfId="5" applyFont="1" applyBorder="1" applyAlignment="1">
      <alignment horizontal="left" vertical="top"/>
    </xf>
    <xf numFmtId="43" fontId="2" fillId="0" borderId="3" xfId="5" applyNumberFormat="1" applyFont="1" applyFill="1" applyBorder="1" applyAlignment="1">
      <alignment horizontal="left" vertical="top"/>
    </xf>
    <xf numFmtId="43" fontId="2" fillId="0" borderId="3" xfId="5" applyFont="1" applyFill="1" applyBorder="1" applyAlignment="1">
      <alignment horizontal="left" vertical="top"/>
    </xf>
    <xf numFmtId="10" fontId="2" fillId="0" borderId="3" xfId="6" applyNumberFormat="1" applyFont="1" applyFill="1" applyBorder="1" applyAlignment="1">
      <alignment horizontal="right" vertical="top"/>
    </xf>
    <xf numFmtId="0" fontId="22" fillId="0" borderId="0" xfId="0" applyFont="1"/>
    <xf numFmtId="0" fontId="2" fillId="0" borderId="0" xfId="2" applyFont="1">
      <alignment horizontal="left" vertical="top"/>
    </xf>
    <xf numFmtId="0" fontId="2" fillId="0" borderId="1" xfId="2" applyFont="1" applyBorder="1">
      <alignment horizontal="left" vertical="top"/>
    </xf>
    <xf numFmtId="164" fontId="2"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left" vertical="top"/>
    </xf>
    <xf numFmtId="10" fontId="2" fillId="0" borderId="0" xfId="0" applyNumberFormat="1" applyFont="1" applyBorder="1" applyAlignment="1">
      <alignment horizontal="left" vertical="top"/>
    </xf>
    <xf numFmtId="43" fontId="2" fillId="0" borderId="0" xfId="0" applyNumberFormat="1" applyFont="1" applyBorder="1" applyAlignment="1">
      <alignment horizontal="left" vertical="top"/>
    </xf>
    <xf numFmtId="167" fontId="2" fillId="0" borderId="0" xfId="0" applyNumberFormat="1" applyFont="1" applyBorder="1" applyAlignment="1">
      <alignment horizontal="left" vertical="top"/>
    </xf>
    <xf numFmtId="168" fontId="2" fillId="0" borderId="1" xfId="6" applyNumberFormat="1" applyFont="1" applyBorder="1" applyAlignment="1">
      <alignment horizontal="right" vertical="top"/>
    </xf>
    <xf numFmtId="0" fontId="20" fillId="6" borderId="2" xfId="0" applyFont="1" applyFill="1" applyBorder="1"/>
    <xf numFmtId="0" fontId="2" fillId="0" borderId="0" xfId="0" applyFont="1"/>
    <xf numFmtId="0" fontId="2" fillId="0" borderId="3" xfId="0" applyFont="1" applyBorder="1"/>
    <xf numFmtId="164" fontId="2" fillId="0" borderId="3" xfId="5" applyNumberFormat="1" applyFont="1" applyBorder="1"/>
    <xf numFmtId="164" fontId="2" fillId="0" borderId="3" xfId="0" applyNumberFormat="1" applyFont="1" applyBorder="1"/>
    <xf numFmtId="43" fontId="2" fillId="0" borderId="3" xfId="5" applyFont="1" applyBorder="1"/>
    <xf numFmtId="43" fontId="2" fillId="0" borderId="3" xfId="0" applyNumberFormat="1" applyFont="1" applyBorder="1"/>
    <xf numFmtId="0" fontId="20" fillId="0" borderId="3" xfId="0" applyFont="1" applyBorder="1"/>
    <xf numFmtId="43" fontId="20" fillId="0" borderId="3" xfId="0" applyNumberFormat="1" applyFont="1" applyBorder="1"/>
    <xf numFmtId="0" fontId="20" fillId="0" borderId="7" xfId="0" applyFont="1" applyBorder="1"/>
    <xf numFmtId="43" fontId="20" fillId="0" borderId="7" xfId="0" applyNumberFormat="1" applyFont="1" applyBorder="1"/>
    <xf numFmtId="164" fontId="2" fillId="0" borderId="0" xfId="0" applyNumberFormat="1" applyFont="1" applyAlignment="1">
      <alignment horizontal="left" vertical="top"/>
    </xf>
    <xf numFmtId="164" fontId="2" fillId="0" borderId="0" xfId="5" applyNumberFormat="1" applyFont="1" applyAlignment="1">
      <alignment horizontal="left" vertical="top"/>
    </xf>
    <xf numFmtId="43" fontId="2" fillId="3" borderId="0" xfId="5" applyFont="1" applyFill="1" applyAlignment="1">
      <alignment horizontal="left" vertical="top"/>
    </xf>
    <xf numFmtId="43" fontId="2" fillId="2" borderId="0" xfId="5" applyFont="1" applyFill="1" applyAlignment="1">
      <alignment horizontal="left" vertical="top"/>
    </xf>
    <xf numFmtId="43" fontId="2" fillId="0" borderId="0" xfId="5" applyFont="1" applyAlignment="1">
      <alignment horizontal="left" vertical="top"/>
    </xf>
    <xf numFmtId="0" fontId="20" fillId="7" borderId="8" xfId="2" applyFont="1" applyFill="1" applyBorder="1">
      <alignment horizontal="left" vertical="top"/>
    </xf>
    <xf numFmtId="0" fontId="2" fillId="7" borderId="2" xfId="0" applyFont="1" applyFill="1" applyBorder="1" applyAlignment="1">
      <alignment horizontal="left" vertical="top"/>
    </xf>
    <xf numFmtId="0" fontId="2" fillId="0" borderId="9" xfId="0" applyFont="1" applyBorder="1" applyAlignment="1">
      <alignment horizontal="left" vertical="top"/>
    </xf>
    <xf numFmtId="0" fontId="20" fillId="0" borderId="10" xfId="0" applyFont="1" applyBorder="1"/>
    <xf numFmtId="0" fontId="20" fillId="0" borderId="11" xfId="0" applyFont="1" applyBorder="1"/>
    <xf numFmtId="0" fontId="20" fillId="0" borderId="12" xfId="0" applyFont="1" applyBorder="1"/>
    <xf numFmtId="0" fontId="20" fillId="0" borderId="13" xfId="0" applyFont="1" applyBorder="1"/>
    <xf numFmtId="0" fontId="2" fillId="0" borderId="9" xfId="0" applyFont="1" applyBorder="1"/>
    <xf numFmtId="169" fontId="2" fillId="0" borderId="3" xfId="5" applyNumberFormat="1" applyFont="1" applyBorder="1"/>
    <xf numFmtId="169" fontId="2" fillId="2" borderId="3" xfId="5" applyNumberFormat="1" applyFont="1" applyFill="1" applyBorder="1"/>
    <xf numFmtId="169" fontId="2" fillId="0" borderId="3" xfId="0" applyNumberFormat="1" applyFont="1" applyFill="1" applyBorder="1"/>
    <xf numFmtId="169" fontId="2" fillId="0" borderId="3" xfId="0" applyNumberFormat="1" applyFont="1" applyBorder="1"/>
    <xf numFmtId="0" fontId="20" fillId="7" borderId="14" xfId="0" applyFont="1" applyFill="1" applyBorder="1"/>
    <xf numFmtId="0" fontId="20" fillId="7" borderId="7" xfId="0" applyFont="1" applyFill="1" applyBorder="1"/>
    <xf numFmtId="169" fontId="20" fillId="7" borderId="7" xfId="0" applyNumberFormat="1" applyFont="1" applyFill="1" applyBorder="1"/>
    <xf numFmtId="0" fontId="2" fillId="0" borderId="13" xfId="0" applyFont="1" applyBorder="1" applyAlignment="1">
      <alignment horizontal="left" vertical="top"/>
    </xf>
    <xf numFmtId="0" fontId="2" fillId="0" borderId="15" xfId="0" applyFont="1" applyBorder="1" applyAlignment="1">
      <alignment horizontal="left" vertical="top"/>
    </xf>
    <xf numFmtId="0" fontId="20" fillId="7" borderId="2" xfId="0" applyFont="1" applyFill="1" applyBorder="1" applyAlignment="1">
      <alignment horizontal="left" vertical="top"/>
    </xf>
    <xf numFmtId="164" fontId="15" fillId="2" borderId="1" xfId="5" applyNumberFormat="1" applyFont="1" applyFill="1" applyBorder="1" applyAlignment="1">
      <alignment horizontal="left" vertical="center"/>
    </xf>
    <xf numFmtId="164" fontId="15" fillId="8" borderId="16" xfId="5" applyNumberFormat="1" applyFont="1" applyFill="1" applyBorder="1" applyAlignment="1">
      <alignment horizontal="left" vertical="center"/>
    </xf>
    <xf numFmtId="164" fontId="15" fillId="8" borderId="21" xfId="5" applyNumberFormat="1" applyFont="1" applyFill="1" applyBorder="1" applyAlignment="1">
      <alignment horizontal="left" vertical="center"/>
    </xf>
    <xf numFmtId="164" fontId="15" fillId="8" borderId="22" xfId="5" applyNumberFormat="1" applyFont="1" applyFill="1" applyBorder="1" applyAlignment="1">
      <alignment horizontal="center" vertical="center"/>
    </xf>
    <xf numFmtId="164" fontId="15" fillId="8" borderId="17" xfId="5" applyNumberFormat="1" applyFont="1" applyFill="1" applyBorder="1" applyAlignment="1">
      <alignment horizontal="center" vertical="center"/>
    </xf>
    <xf numFmtId="10" fontId="2" fillId="2" borderId="3" xfId="6" applyNumberFormat="1" applyFont="1" applyFill="1" applyBorder="1" applyAlignment="1" applyProtection="1">
      <alignment horizontal="center"/>
      <protection locked="0"/>
    </xf>
    <xf numFmtId="10" fontId="2" fillId="2" borderId="6" xfId="6" applyNumberFormat="1" applyFont="1" applyFill="1" applyBorder="1" applyAlignment="1" applyProtection="1">
      <alignment horizontal="center"/>
      <protection locked="0"/>
    </xf>
    <xf numFmtId="43" fontId="2" fillId="2" borderId="13" xfId="5" applyFont="1" applyFill="1" applyBorder="1" applyAlignment="1">
      <alignment horizontal="left" vertical="top"/>
    </xf>
    <xf numFmtId="1" fontId="2" fillId="2" borderId="13" xfId="5" applyNumberFormat="1" applyFont="1" applyFill="1" applyBorder="1" applyAlignment="1">
      <alignment horizontal="right" vertical="top"/>
    </xf>
    <xf numFmtId="43" fontId="2" fillId="2" borderId="3" xfId="5" applyFont="1" applyFill="1" applyBorder="1" applyAlignment="1">
      <alignment horizontal="left" vertical="top"/>
    </xf>
    <xf numFmtId="1" fontId="2" fillId="2" borderId="3" xfId="5" applyNumberFormat="1" applyFont="1" applyFill="1" applyBorder="1" applyAlignment="1">
      <alignment horizontal="right" vertical="top"/>
    </xf>
    <xf numFmtId="43" fontId="2" fillId="2" borderId="6" xfId="5" applyFont="1" applyFill="1" applyBorder="1" applyAlignment="1">
      <alignment horizontal="left" vertical="top"/>
    </xf>
    <xf numFmtId="1" fontId="2" fillId="2" borderId="6" xfId="5" applyNumberFormat="1" applyFont="1" applyFill="1" applyBorder="1" applyAlignment="1">
      <alignment horizontal="right" vertical="top"/>
    </xf>
    <xf numFmtId="1" fontId="2" fillId="2" borderId="13" xfId="6" applyNumberFormat="1" applyFont="1" applyFill="1" applyBorder="1" applyAlignment="1" applyProtection="1">
      <alignment horizontal="right" vertical="top"/>
      <protection locked="0"/>
    </xf>
    <xf numFmtId="1" fontId="2" fillId="2" borderId="3" xfId="6" applyNumberFormat="1" applyFont="1" applyFill="1" applyBorder="1" applyAlignment="1" applyProtection="1">
      <alignment horizontal="right" vertical="top"/>
      <protection locked="0"/>
    </xf>
    <xf numFmtId="1" fontId="2" fillId="2" borderId="6" xfId="6" applyNumberFormat="1" applyFont="1" applyFill="1" applyBorder="1" applyAlignment="1" applyProtection="1">
      <alignment horizontal="right" vertical="top"/>
      <protection locked="0"/>
    </xf>
    <xf numFmtId="164" fontId="15" fillId="2" borderId="20" xfId="5" applyNumberFormat="1" applyFont="1" applyFill="1" applyBorder="1" applyAlignment="1">
      <alignment horizontal="left" vertical="center"/>
    </xf>
    <xf numFmtId="165" fontId="15" fillId="10" borderId="30" xfId="5" applyNumberFormat="1" applyFont="1" applyFill="1" applyBorder="1" applyAlignment="1">
      <alignment horizontal="left" vertical="center"/>
    </xf>
    <xf numFmtId="165" fontId="15" fillId="10" borderId="31" xfId="5" applyNumberFormat="1" applyFont="1" applyFill="1" applyBorder="1" applyAlignment="1">
      <alignment horizontal="left" vertical="center"/>
    </xf>
    <xf numFmtId="164" fontId="15" fillId="10" borderId="31" xfId="5" applyNumberFormat="1" applyFont="1" applyFill="1" applyBorder="1" applyAlignment="1">
      <alignment horizontal="left" vertical="center"/>
    </xf>
    <xf numFmtId="164" fontId="15" fillId="10" borderId="31" xfId="5" applyNumberFormat="1" applyFont="1" applyFill="1" applyBorder="1" applyAlignment="1">
      <alignment horizontal="center" vertical="center"/>
    </xf>
    <xf numFmtId="164" fontId="15" fillId="10" borderId="29" xfId="5" applyNumberFormat="1" applyFont="1" applyFill="1" applyBorder="1" applyAlignment="1">
      <alignment horizontal="left" vertical="center"/>
    </xf>
    <xf numFmtId="165" fontId="15" fillId="10" borderId="32" xfId="5" applyNumberFormat="1" applyFont="1" applyFill="1" applyBorder="1" applyAlignment="1">
      <alignment horizontal="left" vertical="center"/>
    </xf>
    <xf numFmtId="165" fontId="15" fillId="10" borderId="0" xfId="5" applyNumberFormat="1" applyFont="1" applyFill="1" applyBorder="1" applyAlignment="1">
      <alignment horizontal="left" vertical="center"/>
    </xf>
    <xf numFmtId="164" fontId="15" fillId="10" borderId="0" xfId="5" applyNumberFormat="1" applyFont="1" applyFill="1" applyBorder="1" applyAlignment="1">
      <alignment horizontal="left" vertical="center"/>
    </xf>
    <xf numFmtId="164" fontId="15" fillId="10" borderId="0" xfId="5" applyNumberFormat="1" applyFont="1" applyFill="1" applyBorder="1" applyAlignment="1">
      <alignment horizontal="center" vertical="center"/>
    </xf>
    <xf numFmtId="164" fontId="15" fillId="10" borderId="28" xfId="5" applyNumberFormat="1" applyFont="1" applyFill="1" applyBorder="1" applyAlignment="1">
      <alignment horizontal="left" vertical="center"/>
    </xf>
    <xf numFmtId="165" fontId="15" fillId="10" borderId="28" xfId="5" applyNumberFormat="1" applyFont="1" applyFill="1" applyBorder="1" applyAlignment="1">
      <alignment horizontal="left" vertical="center"/>
    </xf>
    <xf numFmtId="165" fontId="15" fillId="10" borderId="27" xfId="5" applyNumberFormat="1" applyFont="1" applyFill="1" applyBorder="1" applyAlignment="1">
      <alignment horizontal="left" vertical="center"/>
    </xf>
    <xf numFmtId="165" fontId="15" fillId="10" borderId="15" xfId="5" applyNumberFormat="1" applyFont="1" applyFill="1" applyBorder="1" applyAlignment="1">
      <alignment horizontal="left" vertical="center"/>
    </xf>
    <xf numFmtId="164" fontId="28" fillId="10" borderId="0" xfId="5" applyNumberFormat="1" applyFont="1" applyFill="1" applyBorder="1" applyAlignment="1">
      <alignment horizontal="center"/>
    </xf>
    <xf numFmtId="164" fontId="28" fillId="10" borderId="0" xfId="5" applyNumberFormat="1" applyFont="1" applyFill="1" applyBorder="1" applyAlignment="1"/>
    <xf numFmtId="164" fontId="15" fillId="10" borderId="0" xfId="5" applyNumberFormat="1" applyFont="1" applyFill="1" applyBorder="1" applyAlignment="1">
      <alignment horizontal="left"/>
    </xf>
    <xf numFmtId="164" fontId="15" fillId="10" borderId="24" xfId="5" applyNumberFormat="1" applyFont="1" applyFill="1" applyBorder="1" applyAlignment="1">
      <alignment horizontal="left"/>
    </xf>
    <xf numFmtId="164" fontId="15" fillId="10" borderId="25" xfId="5" applyNumberFormat="1" applyFont="1" applyFill="1" applyBorder="1" applyAlignment="1">
      <alignment horizontal="left"/>
    </xf>
    <xf numFmtId="164" fontId="15" fillId="10" borderId="0" xfId="5" applyNumberFormat="1" applyFont="1" applyFill="1" applyBorder="1" applyAlignment="1">
      <alignment vertical="center"/>
    </xf>
    <xf numFmtId="164" fontId="27" fillId="10" borderId="0" xfId="5" applyNumberFormat="1" applyFont="1" applyFill="1" applyBorder="1" applyAlignment="1"/>
    <xf numFmtId="164" fontId="27" fillId="10" borderId="0" xfId="5" applyNumberFormat="1" applyFont="1" applyFill="1" applyBorder="1" applyAlignment="1">
      <alignment vertical="center"/>
    </xf>
    <xf numFmtId="164" fontId="27" fillId="10" borderId="0" xfId="5" applyNumberFormat="1" applyFont="1" applyFill="1" applyBorder="1" applyAlignment="1">
      <alignment horizontal="left"/>
    </xf>
    <xf numFmtId="164" fontId="15" fillId="10" borderId="15" xfId="5" applyNumberFormat="1" applyFont="1" applyFill="1" applyBorder="1" applyAlignment="1">
      <alignment horizontal="left" vertical="center"/>
    </xf>
    <xf numFmtId="164" fontId="15" fillId="10" borderId="26" xfId="5" applyNumberFormat="1" applyFont="1" applyFill="1" applyBorder="1" applyAlignment="1">
      <alignment horizontal="left" vertical="center"/>
    </xf>
    <xf numFmtId="164" fontId="26" fillId="10" borderId="0" xfId="5" applyNumberFormat="1" applyFont="1" applyFill="1" applyBorder="1" applyAlignment="1">
      <alignment horizontal="left" vertical="center"/>
    </xf>
    <xf numFmtId="164" fontId="15" fillId="10" borderId="23" xfId="5" applyNumberFormat="1" applyFont="1" applyFill="1" applyBorder="1" applyAlignment="1">
      <alignment horizontal="left" vertical="center"/>
    </xf>
    <xf numFmtId="164" fontId="15" fillId="10" borderId="25" xfId="5" applyNumberFormat="1" applyFont="1" applyFill="1" applyBorder="1" applyAlignment="1">
      <alignment horizontal="left" vertical="center"/>
    </xf>
    <xf numFmtId="0" fontId="0" fillId="10" borderId="0" xfId="0" applyFill="1" applyBorder="1" applyAlignment="1">
      <alignment horizontal="left" vertical="center"/>
    </xf>
    <xf numFmtId="164" fontId="28" fillId="10" borderId="0" xfId="5" quotePrefix="1" applyNumberFormat="1" applyFont="1" applyFill="1" applyBorder="1" applyAlignment="1">
      <alignment horizontal="center"/>
    </xf>
    <xf numFmtId="164" fontId="15" fillId="8" borderId="1" xfId="5" applyNumberFormat="1" applyFont="1" applyFill="1" applyBorder="1" applyAlignment="1">
      <alignment horizontal="center" vertical="center"/>
    </xf>
    <xf numFmtId="170" fontId="15" fillId="2" borderId="1" xfId="5" applyNumberFormat="1" applyFont="1" applyFill="1" applyBorder="1" applyAlignment="1">
      <alignment horizontal="center" vertical="center"/>
    </xf>
    <xf numFmtId="0" fontId="0" fillId="10" borderId="0" xfId="0" applyFill="1" applyBorder="1" applyAlignment="1">
      <alignment horizontal="left"/>
    </xf>
    <xf numFmtId="164" fontId="29" fillId="10" borderId="0" xfId="5" applyNumberFormat="1" applyFont="1" applyFill="1" applyBorder="1" applyAlignment="1">
      <alignment horizontal="left" vertical="center"/>
    </xf>
    <xf numFmtId="164" fontId="15" fillId="10" borderId="0" xfId="5" applyNumberFormat="1" applyFont="1" applyFill="1" applyBorder="1" applyAlignment="1">
      <alignment vertical="top"/>
    </xf>
    <xf numFmtId="164" fontId="15" fillId="2" borderId="20" xfId="5" applyNumberFormat="1" applyFont="1" applyFill="1" applyBorder="1" applyAlignment="1" applyProtection="1">
      <alignment horizontal="left" vertical="center"/>
    </xf>
    <xf numFmtId="0" fontId="0" fillId="0" borderId="0" xfId="0" applyFill="1" applyAlignment="1">
      <alignment horizontal="left" vertical="center"/>
    </xf>
    <xf numFmtId="0" fontId="2" fillId="11" borderId="0" xfId="0" applyFont="1" applyFill="1" applyBorder="1" applyAlignment="1">
      <alignment horizontal="left" vertical="top"/>
    </xf>
    <xf numFmtId="0" fontId="2" fillId="12" borderId="0" xfId="0" applyFont="1" applyFill="1" applyBorder="1" applyAlignment="1">
      <alignment horizontal="left" vertical="top"/>
    </xf>
    <xf numFmtId="0" fontId="2" fillId="13" borderId="0" xfId="0" applyFont="1" applyFill="1" applyBorder="1" applyAlignment="1">
      <alignment horizontal="left" vertical="top"/>
    </xf>
    <xf numFmtId="0" fontId="2" fillId="14" borderId="0" xfId="0" applyFont="1" applyFill="1" applyBorder="1" applyAlignment="1">
      <alignment horizontal="left" vertical="top"/>
    </xf>
    <xf numFmtId="0" fontId="2" fillId="15" borderId="0" xfId="0" applyFont="1" applyFill="1" applyBorder="1" applyAlignment="1">
      <alignment horizontal="left" vertical="top"/>
    </xf>
    <xf numFmtId="0" fontId="2" fillId="11" borderId="32" xfId="0" applyFont="1" applyFill="1" applyBorder="1" applyAlignment="1">
      <alignment horizontal="left" vertical="top"/>
    </xf>
    <xf numFmtId="0" fontId="2" fillId="12" borderId="32" xfId="0" applyFont="1" applyFill="1" applyBorder="1" applyAlignment="1">
      <alignment horizontal="left" vertical="top"/>
    </xf>
    <xf numFmtId="0" fontId="2" fillId="13" borderId="32" xfId="0" applyFont="1" applyFill="1" applyBorder="1" applyAlignment="1">
      <alignment horizontal="left" vertical="top"/>
    </xf>
    <xf numFmtId="0" fontId="2" fillId="14" borderId="32" xfId="0" applyFont="1" applyFill="1" applyBorder="1" applyAlignment="1">
      <alignment horizontal="left" vertical="top"/>
    </xf>
    <xf numFmtId="0" fontId="2" fillId="15" borderId="32" xfId="0" applyFont="1" applyFill="1" applyBorder="1" applyAlignment="1">
      <alignment horizontal="left" vertical="top"/>
    </xf>
    <xf numFmtId="165" fontId="15" fillId="14" borderId="30" xfId="5" applyNumberFormat="1" applyFont="1" applyFill="1" applyBorder="1" applyAlignment="1" applyProtection="1">
      <alignment horizontal="left" vertical="center"/>
    </xf>
    <xf numFmtId="165" fontId="15" fillId="14" borderId="31" xfId="5" applyNumberFormat="1" applyFont="1" applyFill="1" applyBorder="1" applyAlignment="1" applyProtection="1">
      <alignment horizontal="left" vertical="center"/>
    </xf>
    <xf numFmtId="164" fontId="15" fillId="14" borderId="31" xfId="5" applyNumberFormat="1" applyFont="1" applyFill="1" applyBorder="1" applyAlignment="1" applyProtection="1">
      <alignment horizontal="left" vertical="center"/>
    </xf>
    <xf numFmtId="164" fontId="15" fillId="14" borderId="31" xfId="5" applyNumberFormat="1" applyFont="1" applyFill="1" applyBorder="1" applyAlignment="1" applyProtection="1">
      <alignment horizontal="center" vertical="center"/>
    </xf>
    <xf numFmtId="164" fontId="15" fillId="14" borderId="29" xfId="5" applyNumberFormat="1" applyFont="1" applyFill="1" applyBorder="1" applyAlignment="1" applyProtection="1">
      <alignment horizontal="left" vertical="center"/>
    </xf>
    <xf numFmtId="165" fontId="15" fillId="14" borderId="32" xfId="5" applyNumberFormat="1" applyFont="1" applyFill="1" applyBorder="1" applyAlignment="1" applyProtection="1">
      <alignment horizontal="left" vertical="center"/>
    </xf>
    <xf numFmtId="165" fontId="15" fillId="14" borderId="0" xfId="5" applyNumberFormat="1" applyFont="1" applyFill="1" applyBorder="1" applyAlignment="1" applyProtection="1">
      <alignment horizontal="left" vertical="center"/>
    </xf>
    <xf numFmtId="164" fontId="15" fillId="14" borderId="0" xfId="5" applyNumberFormat="1" applyFont="1" applyFill="1" applyBorder="1" applyAlignment="1" applyProtection="1">
      <alignment horizontal="left" vertical="center"/>
    </xf>
    <xf numFmtId="164" fontId="15" fillId="14" borderId="0" xfId="5" applyNumberFormat="1" applyFont="1" applyFill="1" applyBorder="1" applyAlignment="1" applyProtection="1">
      <alignment horizontal="center" vertical="center"/>
    </xf>
    <xf numFmtId="164" fontId="15" fillId="14" borderId="28" xfId="5" applyNumberFormat="1" applyFont="1" applyFill="1" applyBorder="1" applyAlignment="1" applyProtection="1">
      <alignment horizontal="left" vertical="center"/>
    </xf>
    <xf numFmtId="165" fontId="15" fillId="14" borderId="28" xfId="5" applyNumberFormat="1" applyFont="1" applyFill="1" applyBorder="1" applyAlignment="1" applyProtection="1">
      <alignment horizontal="left" vertical="center"/>
    </xf>
    <xf numFmtId="164" fontId="15" fillId="14" borderId="0" xfId="5" applyNumberFormat="1" applyFont="1" applyFill="1" applyBorder="1" applyAlignment="1" applyProtection="1">
      <alignment horizontal="left"/>
    </xf>
    <xf numFmtId="164" fontId="15" fillId="14" borderId="24" xfId="5" applyNumberFormat="1" applyFont="1" applyFill="1" applyBorder="1" applyAlignment="1" applyProtection="1">
      <alignment horizontal="left"/>
    </xf>
    <xf numFmtId="164" fontId="15" fillId="14" borderId="25" xfId="5" applyNumberFormat="1" applyFont="1" applyFill="1" applyBorder="1" applyAlignment="1" applyProtection="1">
      <alignment horizontal="left"/>
    </xf>
    <xf numFmtId="164" fontId="15" fillId="14" borderId="0" xfId="5" applyNumberFormat="1" applyFont="1" applyFill="1" applyBorder="1" applyAlignment="1" applyProtection="1">
      <alignment vertical="center"/>
    </xf>
    <xf numFmtId="0" fontId="0" fillId="14" borderId="0" xfId="0" applyFill="1" applyBorder="1" applyAlignment="1" applyProtection="1">
      <alignment horizontal="left"/>
    </xf>
    <xf numFmtId="164" fontId="15" fillId="14" borderId="0" xfId="5" applyNumberFormat="1" applyFont="1" applyFill="1" applyBorder="1" applyAlignment="1" applyProtection="1">
      <alignment vertical="top"/>
    </xf>
    <xf numFmtId="164" fontId="27" fillId="14" borderId="0" xfId="5" applyNumberFormat="1" applyFont="1" applyFill="1" applyBorder="1" applyAlignment="1" applyProtection="1">
      <alignment horizontal="left"/>
    </xf>
    <xf numFmtId="164" fontId="34" fillId="14" borderId="0" xfId="5" quotePrefix="1" applyNumberFormat="1" applyFont="1" applyFill="1" applyBorder="1" applyAlignment="1" applyProtection="1">
      <alignment horizontal="center"/>
    </xf>
    <xf numFmtId="164" fontId="34" fillId="14" borderId="0" xfId="5" applyNumberFormat="1" applyFont="1" applyFill="1" applyBorder="1" applyAlignment="1" applyProtection="1"/>
    <xf numFmtId="164" fontId="35" fillId="14" borderId="0" xfId="5" applyNumberFormat="1" applyFont="1" applyFill="1" applyBorder="1" applyAlignment="1" applyProtection="1">
      <alignment vertical="center"/>
    </xf>
    <xf numFmtId="164" fontId="35" fillId="14" borderId="0" xfId="5" applyNumberFormat="1" applyFont="1" applyFill="1" applyBorder="1" applyAlignment="1" applyProtection="1">
      <alignment horizontal="left"/>
    </xf>
    <xf numFmtId="164" fontId="36" fillId="14" borderId="0" xfId="5" applyNumberFormat="1" applyFont="1" applyFill="1" applyBorder="1" applyAlignment="1" applyProtection="1">
      <alignment horizontal="left" vertical="center"/>
    </xf>
    <xf numFmtId="164" fontId="36" fillId="14" borderId="0" xfId="5" applyNumberFormat="1" applyFont="1" applyFill="1" applyBorder="1" applyAlignment="1" applyProtection="1">
      <alignment horizontal="left"/>
    </xf>
    <xf numFmtId="0" fontId="39" fillId="14" borderId="0" xfId="0" applyFont="1" applyFill="1" applyBorder="1" applyAlignment="1" applyProtection="1">
      <alignment horizontal="left" vertical="center"/>
    </xf>
    <xf numFmtId="164" fontId="36" fillId="14" borderId="0" xfId="5" applyNumberFormat="1" applyFont="1" applyFill="1" applyBorder="1" applyAlignment="1" applyProtection="1">
      <alignment vertical="center"/>
    </xf>
    <xf numFmtId="0" fontId="39" fillId="14" borderId="0" xfId="0" applyFont="1" applyFill="1" applyBorder="1" applyAlignment="1" applyProtection="1">
      <alignment horizontal="right" vertical="center"/>
    </xf>
    <xf numFmtId="164" fontId="36" fillId="14" borderId="0" xfId="5" quotePrefix="1" applyNumberFormat="1" applyFont="1" applyFill="1" applyBorder="1" applyAlignment="1" applyProtection="1">
      <alignment horizontal="left" vertical="center"/>
    </xf>
    <xf numFmtId="0" fontId="2" fillId="0" borderId="0" xfId="0" applyFont="1" applyFill="1" applyAlignment="1">
      <alignment horizontal="left" vertical="top"/>
    </xf>
    <xf numFmtId="165" fontId="15" fillId="0" borderId="0" xfId="5" applyNumberFormat="1" applyFont="1" applyFill="1" applyBorder="1" applyAlignment="1" applyProtection="1">
      <alignment horizontal="left" vertical="center"/>
    </xf>
    <xf numFmtId="164" fontId="15" fillId="0" borderId="0" xfId="5" applyNumberFormat="1" applyFont="1" applyFill="1" applyBorder="1" applyAlignment="1" applyProtection="1">
      <alignment horizontal="left" vertical="center"/>
    </xf>
    <xf numFmtId="165" fontId="15" fillId="14" borderId="27" xfId="5" applyNumberFormat="1" applyFont="1" applyFill="1" applyBorder="1" applyAlignment="1" applyProtection="1">
      <alignment horizontal="left" vertical="center"/>
    </xf>
    <xf numFmtId="165" fontId="15" fillId="14" borderId="15" xfId="5" applyNumberFormat="1" applyFont="1" applyFill="1" applyBorder="1" applyAlignment="1" applyProtection="1">
      <alignment horizontal="left" vertical="center"/>
    </xf>
    <xf numFmtId="164" fontId="15" fillId="14" borderId="15" xfId="5" applyNumberFormat="1" applyFont="1" applyFill="1" applyBorder="1" applyAlignment="1" applyProtection="1">
      <alignment horizontal="left" vertical="center"/>
    </xf>
    <xf numFmtId="164" fontId="15" fillId="14" borderId="26" xfId="5" applyNumberFormat="1" applyFont="1" applyFill="1" applyBorder="1" applyAlignment="1" applyProtection="1">
      <alignment horizontal="left" vertical="center"/>
    </xf>
    <xf numFmtId="0" fontId="8" fillId="0" borderId="0" xfId="8" applyFont="1" applyFill="1" applyBorder="1" applyAlignment="1" applyProtection="1">
      <alignment horizontal="left" vertical="center"/>
    </xf>
    <xf numFmtId="0" fontId="8" fillId="0" borderId="0" xfId="8" applyFont="1" applyFill="1" applyAlignment="1" applyProtection="1">
      <alignment horizontal="left" vertical="center"/>
    </xf>
    <xf numFmtId="0" fontId="8" fillId="0" borderId="0" xfId="8" applyFont="1" applyAlignment="1" applyProtection="1">
      <alignment horizontal="left" vertical="center"/>
    </xf>
    <xf numFmtId="43" fontId="13" fillId="0" borderId="0" xfId="5" applyFont="1" applyFill="1" applyBorder="1" applyAlignment="1" applyProtection="1">
      <alignment vertical="center"/>
    </xf>
    <xf numFmtId="43" fontId="13" fillId="5" borderId="30" xfId="5" applyFont="1" applyFill="1" applyBorder="1" applyAlignment="1" applyProtection="1">
      <alignment vertical="center"/>
    </xf>
    <xf numFmtId="43" fontId="13" fillId="5" borderId="31" xfId="5" applyFont="1" applyFill="1" applyBorder="1" applyAlignment="1" applyProtection="1">
      <alignment vertical="center"/>
    </xf>
    <xf numFmtId="0" fontId="0" fillId="5" borderId="31" xfId="0" applyFill="1" applyBorder="1" applyAlignment="1" applyProtection="1">
      <alignment horizontal="left" vertical="center"/>
    </xf>
    <xf numFmtId="0" fontId="0" fillId="5" borderId="29" xfId="0" applyFill="1" applyBorder="1" applyAlignment="1" applyProtection="1">
      <alignment horizontal="left" vertical="center"/>
    </xf>
    <xf numFmtId="0" fontId="0" fillId="0" borderId="0" xfId="0" applyFill="1" applyAlignment="1" applyProtection="1">
      <alignment horizontal="left" vertical="center"/>
    </xf>
    <xf numFmtId="0" fontId="0" fillId="14" borderId="30" xfId="0" applyFill="1" applyBorder="1" applyAlignment="1" applyProtection="1">
      <alignment horizontal="left" vertical="center"/>
    </xf>
    <xf numFmtId="0" fontId="14" fillId="14" borderId="31" xfId="0" applyFont="1" applyFill="1" applyBorder="1" applyAlignment="1" applyProtection="1">
      <alignment vertical="center"/>
    </xf>
    <xf numFmtId="0" fontId="14" fillId="14" borderId="29" xfId="0" applyFont="1" applyFill="1" applyBorder="1" applyAlignment="1" applyProtection="1">
      <alignment vertical="center"/>
    </xf>
    <xf numFmtId="43" fontId="13" fillId="5" borderId="32" xfId="5" applyFont="1" applyFill="1" applyBorder="1" applyAlignment="1" applyProtection="1">
      <alignment vertical="center"/>
    </xf>
    <xf numFmtId="43" fontId="13" fillId="5" borderId="0" xfId="5" applyFont="1" applyFill="1" applyBorder="1" applyAlignment="1" applyProtection="1">
      <alignment vertical="center"/>
    </xf>
    <xf numFmtId="0" fontId="0" fillId="5" borderId="0" xfId="0" applyFill="1" applyBorder="1" applyAlignment="1" applyProtection="1">
      <alignment horizontal="left" vertical="center"/>
    </xf>
    <xf numFmtId="0" fontId="0" fillId="5" borderId="28" xfId="0" applyFill="1" applyBorder="1" applyAlignment="1" applyProtection="1">
      <alignment horizontal="left" vertical="center"/>
    </xf>
    <xf numFmtId="0" fontId="0" fillId="14" borderId="32" xfId="0" applyFill="1" applyBorder="1" applyAlignment="1" applyProtection="1">
      <alignment horizontal="left" vertical="center"/>
    </xf>
    <xf numFmtId="164" fontId="15" fillId="0" borderId="0" xfId="5" applyNumberFormat="1" applyFont="1" applyFill="1" applyBorder="1" applyAlignment="1" applyProtection="1">
      <alignment vertical="center"/>
    </xf>
    <xf numFmtId="164" fontId="15" fillId="5" borderId="32" xfId="5" applyNumberFormat="1" applyFont="1" applyFill="1" applyBorder="1" applyAlignment="1" applyProtection="1">
      <alignment vertical="center"/>
    </xf>
    <xf numFmtId="164" fontId="15" fillId="5" borderId="0" xfId="5" applyNumberFormat="1" applyFont="1" applyFill="1" applyBorder="1" applyAlignment="1" applyProtection="1">
      <alignment horizontal="left" vertical="center"/>
    </xf>
    <xf numFmtId="0" fontId="15" fillId="5" borderId="0" xfId="6" applyNumberFormat="1" applyFont="1" applyFill="1" applyBorder="1" applyAlignment="1" applyProtection="1">
      <alignment horizontal="right" vertical="center"/>
    </xf>
    <xf numFmtId="166" fontId="15" fillId="5" borderId="0" xfId="6" applyNumberFormat="1" applyFont="1" applyFill="1" applyBorder="1" applyAlignment="1" applyProtection="1">
      <alignment horizontal="right" vertical="center"/>
    </xf>
    <xf numFmtId="164" fontId="15" fillId="5" borderId="0" xfId="6"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0" fontId="0" fillId="5" borderId="32" xfId="0" applyFill="1" applyBorder="1" applyAlignment="1" applyProtection="1">
      <alignment horizontal="left" vertical="center"/>
    </xf>
    <xf numFmtId="164" fontId="15" fillId="0" borderId="0" xfId="5" applyNumberFormat="1" applyFont="1" applyFill="1" applyBorder="1" applyAlignment="1" applyProtection="1">
      <alignment vertical="center" wrapText="1"/>
    </xf>
    <xf numFmtId="164" fontId="15" fillId="5" borderId="32" xfId="5" applyNumberFormat="1" applyFont="1" applyFill="1" applyBorder="1" applyAlignment="1" applyProtection="1">
      <alignment vertical="center" wrapText="1"/>
    </xf>
    <xf numFmtId="164" fontId="15" fillId="5" borderId="0" xfId="5" applyNumberFormat="1" applyFont="1" applyFill="1" applyBorder="1" applyAlignment="1" applyProtection="1">
      <alignment vertical="center" wrapText="1"/>
    </xf>
    <xf numFmtId="0" fontId="0" fillId="14" borderId="0" xfId="0" applyFill="1" applyBorder="1" applyAlignment="1" applyProtection="1">
      <alignment horizontal="left" vertical="center"/>
    </xf>
    <xf numFmtId="0" fontId="0" fillId="14" borderId="28" xfId="0" applyFill="1" applyBorder="1" applyAlignment="1" applyProtection="1">
      <alignment horizontal="left" vertical="center"/>
    </xf>
    <xf numFmtId="164" fontId="15" fillId="5" borderId="27" xfId="5" applyNumberFormat="1" applyFont="1" applyFill="1" applyBorder="1" applyAlignment="1" applyProtection="1">
      <alignment vertical="center"/>
    </xf>
    <xf numFmtId="164" fontId="15" fillId="5" borderId="15" xfId="5" applyNumberFormat="1" applyFont="1" applyFill="1" applyBorder="1" applyAlignment="1" applyProtection="1">
      <alignment horizontal="left" vertical="center"/>
    </xf>
    <xf numFmtId="164" fontId="15" fillId="5" borderId="15" xfId="6" applyNumberFormat="1" applyFont="1" applyFill="1" applyBorder="1" applyAlignment="1" applyProtection="1">
      <alignment horizontal="right" vertical="center"/>
    </xf>
    <xf numFmtId="166" fontId="15" fillId="5" borderId="15" xfId="6" applyNumberFormat="1" applyFont="1" applyFill="1" applyBorder="1" applyAlignment="1" applyProtection="1">
      <alignment horizontal="right" vertical="center"/>
    </xf>
    <xf numFmtId="0" fontId="0" fillId="5" borderId="15" xfId="0" applyFill="1" applyBorder="1" applyAlignment="1" applyProtection="1">
      <alignment horizontal="left" vertical="center"/>
    </xf>
    <xf numFmtId="0" fontId="0" fillId="5" borderId="26" xfId="0" applyFill="1" applyBorder="1" applyAlignment="1" applyProtection="1">
      <alignment horizontal="left" vertical="center"/>
    </xf>
    <xf numFmtId="0" fontId="0" fillId="14" borderId="27" xfId="0" applyFill="1" applyBorder="1" applyAlignment="1" applyProtection="1">
      <alignment horizontal="left" vertical="center"/>
    </xf>
    <xf numFmtId="0" fontId="0" fillId="14" borderId="15" xfId="0" applyFill="1" applyBorder="1" applyAlignment="1" applyProtection="1">
      <alignment horizontal="left" vertical="center"/>
    </xf>
    <xf numFmtId="0" fontId="0" fillId="14" borderId="26" xfId="0" applyFill="1" applyBorder="1" applyAlignment="1" applyProtection="1">
      <alignment horizontal="left" vertical="center"/>
    </xf>
    <xf numFmtId="43" fontId="40" fillId="5" borderId="0" xfId="5" applyFont="1" applyFill="1" applyBorder="1" applyAlignment="1" applyProtection="1">
      <alignment vertical="center"/>
    </xf>
    <xf numFmtId="0" fontId="0" fillId="14" borderId="31" xfId="0" applyFill="1" applyBorder="1" applyAlignment="1" applyProtection="1">
      <alignment horizontal="left" vertical="center"/>
    </xf>
    <xf numFmtId="0" fontId="37" fillId="14" borderId="32" xfId="0" applyFont="1" applyFill="1" applyBorder="1" applyAlignment="1" applyProtection="1">
      <alignment vertical="top" wrapText="1"/>
    </xf>
    <xf numFmtId="0" fontId="37" fillId="14" borderId="0" xfId="0" applyFont="1" applyFill="1" applyBorder="1" applyAlignment="1" applyProtection="1">
      <alignment vertical="top" wrapText="1"/>
    </xf>
    <xf numFmtId="0" fontId="37" fillId="14" borderId="28" xfId="0" applyFont="1" applyFill="1" applyBorder="1" applyAlignment="1" applyProtection="1">
      <alignment vertical="top" wrapText="1"/>
    </xf>
    <xf numFmtId="0" fontId="38" fillId="14" borderId="32" xfId="0" applyFont="1" applyFill="1" applyBorder="1" applyAlignment="1" applyProtection="1">
      <alignment vertical="top"/>
    </xf>
    <xf numFmtId="0" fontId="38" fillId="14" borderId="0" xfId="0" applyFont="1" applyFill="1" applyBorder="1" applyAlignment="1" applyProtection="1">
      <alignment vertical="top"/>
    </xf>
    <xf numFmtId="0" fontId="38" fillId="14" borderId="28" xfId="0" applyFont="1" applyFill="1" applyBorder="1" applyAlignment="1" applyProtection="1">
      <alignment vertical="top"/>
    </xf>
    <xf numFmtId="0" fontId="37" fillId="14" borderId="28" xfId="0" applyFont="1" applyFill="1" applyBorder="1" applyAlignment="1" applyProtection="1">
      <alignment vertical="top"/>
    </xf>
    <xf numFmtId="0" fontId="37" fillId="14" borderId="32" xfId="0" applyFont="1" applyFill="1" applyBorder="1" applyAlignment="1" applyProtection="1">
      <alignment vertical="top"/>
    </xf>
    <xf numFmtId="0" fontId="41" fillId="14" borderId="32" xfId="0" applyFont="1" applyFill="1" applyBorder="1" applyAlignment="1" applyProtection="1">
      <alignment vertical="center"/>
    </xf>
    <xf numFmtId="170" fontId="15" fillId="2" borderId="1" xfId="5" applyNumberFormat="1" applyFont="1" applyFill="1" applyBorder="1" applyAlignment="1" applyProtection="1">
      <alignment horizontal="center" vertical="center"/>
      <protection hidden="1"/>
    </xf>
    <xf numFmtId="0" fontId="42" fillId="14" borderId="15" xfId="0" applyFont="1" applyFill="1" applyBorder="1" applyAlignment="1" applyProtection="1">
      <alignment horizontal="left" vertical="center"/>
    </xf>
    <xf numFmtId="0" fontId="37" fillId="14" borderId="15" xfId="0" applyFont="1" applyFill="1" applyBorder="1" applyAlignment="1" applyProtection="1">
      <alignment horizontal="left" vertical="center"/>
    </xf>
    <xf numFmtId="0" fontId="37" fillId="14" borderId="15" xfId="0" applyFont="1" applyFill="1" applyBorder="1" applyAlignment="1" applyProtection="1">
      <alignment horizontal="right" vertical="center"/>
    </xf>
    <xf numFmtId="0" fontId="7" fillId="16" borderId="30" xfId="7" applyFont="1" applyFill="1" applyBorder="1" applyAlignment="1" applyProtection="1">
      <alignment horizontal="center"/>
    </xf>
    <xf numFmtId="0" fontId="7" fillId="16" borderId="31" xfId="7" applyFont="1" applyFill="1" applyBorder="1" applyAlignment="1" applyProtection="1">
      <alignment horizontal="center"/>
    </xf>
    <xf numFmtId="0" fontId="7" fillId="16" borderId="29" xfId="7" applyFont="1" applyFill="1" applyBorder="1" applyAlignment="1" applyProtection="1">
      <alignment horizontal="center"/>
    </xf>
    <xf numFmtId="0" fontId="30" fillId="16" borderId="32" xfId="8" applyFont="1" applyFill="1" applyBorder="1" applyAlignment="1" applyProtection="1">
      <alignment horizontal="left"/>
    </xf>
    <xf numFmtId="0" fontId="30" fillId="16" borderId="0" xfId="8" applyFont="1" applyFill="1" applyBorder="1" applyAlignment="1" applyProtection="1">
      <alignment horizontal="left"/>
    </xf>
    <xf numFmtId="0" fontId="30" fillId="16" borderId="28" xfId="8" applyFont="1" applyFill="1" applyBorder="1" applyAlignment="1" applyProtection="1">
      <alignment horizontal="left"/>
    </xf>
    <xf numFmtId="49" fontId="31" fillId="16" borderId="32" xfId="8" applyNumberFormat="1" applyFont="1" applyFill="1" applyBorder="1" applyAlignment="1" applyProtection="1">
      <alignment horizontal="left" vertical="center"/>
    </xf>
    <xf numFmtId="49" fontId="31" fillId="16" borderId="0" xfId="8" applyNumberFormat="1" applyFont="1" applyFill="1" applyBorder="1" applyAlignment="1" applyProtection="1">
      <alignment horizontal="left" vertical="center"/>
    </xf>
    <xf numFmtId="49" fontId="31" fillId="16" borderId="28" xfId="8" applyNumberFormat="1" applyFont="1" applyFill="1" applyBorder="1" applyAlignment="1" applyProtection="1">
      <alignment horizontal="left" vertical="center"/>
    </xf>
    <xf numFmtId="0" fontId="32" fillId="16" borderId="32" xfId="8" applyFont="1" applyFill="1" applyBorder="1" applyAlignment="1" applyProtection="1">
      <alignment horizontal="left" vertical="center"/>
    </xf>
    <xf numFmtId="0" fontId="32" fillId="16" borderId="0" xfId="8" applyFont="1" applyFill="1" applyBorder="1" applyAlignment="1" applyProtection="1">
      <alignment horizontal="left" vertical="center"/>
    </xf>
    <xf numFmtId="0" fontId="32" fillId="16" borderId="28" xfId="8" applyFont="1" applyFill="1" applyBorder="1" applyAlignment="1" applyProtection="1">
      <alignment horizontal="left" vertical="center"/>
    </xf>
    <xf numFmtId="0" fontId="12" fillId="16" borderId="27" xfId="8" applyFont="1" applyFill="1" applyBorder="1" applyAlignment="1" applyProtection="1">
      <alignment horizontal="center" vertical="center"/>
    </xf>
    <xf numFmtId="0" fontId="12" fillId="16" borderId="15" xfId="8" applyFont="1" applyFill="1" applyBorder="1" applyAlignment="1" applyProtection="1">
      <alignment horizontal="center" vertical="center"/>
    </xf>
    <xf numFmtId="0" fontId="12" fillId="16" borderId="26" xfId="8" applyFont="1" applyFill="1" applyBorder="1" applyAlignment="1" applyProtection="1">
      <alignment horizontal="center" vertical="center"/>
    </xf>
    <xf numFmtId="164" fontId="33" fillId="14" borderId="0" xfId="5" applyNumberFormat="1" applyFont="1" applyFill="1" applyBorder="1" applyAlignment="1" applyProtection="1">
      <alignment horizontal="center" vertical="center"/>
    </xf>
    <xf numFmtId="0" fontId="37" fillId="14" borderId="0" xfId="0" applyFont="1" applyFill="1" applyBorder="1" applyAlignment="1" applyProtection="1">
      <alignment horizontal="left" vertical="top" wrapText="1"/>
    </xf>
    <xf numFmtId="0" fontId="37" fillId="14" borderId="0" xfId="0" applyFont="1" applyFill="1" applyBorder="1" applyAlignment="1" applyProtection="1">
      <alignment horizontal="left" vertical="top"/>
    </xf>
    <xf numFmtId="164" fontId="25" fillId="10" borderId="0" xfId="5" applyNumberFormat="1" applyFont="1" applyFill="1" applyBorder="1" applyAlignment="1">
      <alignment horizontal="center" vertical="center"/>
    </xf>
    <xf numFmtId="0" fontId="7" fillId="9" borderId="30" xfId="7" applyFont="1" applyFill="1" applyBorder="1" applyAlignment="1">
      <alignment horizontal="center"/>
    </xf>
    <xf numFmtId="0" fontId="7" fillId="9" borderId="31" xfId="7" applyFont="1" applyFill="1" applyBorder="1" applyAlignment="1">
      <alignment horizontal="center"/>
    </xf>
    <xf numFmtId="0" fontId="7" fillId="9" borderId="29" xfId="7" applyFont="1" applyFill="1" applyBorder="1" applyAlignment="1">
      <alignment horizontal="center"/>
    </xf>
    <xf numFmtId="0" fontId="17" fillId="9" borderId="32" xfId="8" applyFont="1" applyFill="1" applyBorder="1" applyAlignment="1">
      <alignment horizontal="left"/>
    </xf>
    <xf numFmtId="0" fontId="17" fillId="9" borderId="0" xfId="8" applyFont="1" applyFill="1" applyBorder="1" applyAlignment="1">
      <alignment horizontal="left"/>
    </xf>
    <xf numFmtId="0" fontId="17" fillId="9" borderId="28" xfId="8" applyFont="1" applyFill="1" applyBorder="1" applyAlignment="1">
      <alignment horizontal="left"/>
    </xf>
    <xf numFmtId="49" fontId="11" fillId="9" borderId="32" xfId="8" applyNumberFormat="1" applyFont="1" applyFill="1" applyBorder="1" applyAlignment="1">
      <alignment horizontal="left" vertical="center"/>
    </xf>
    <xf numFmtId="49" fontId="11" fillId="9" borderId="0" xfId="8" applyNumberFormat="1" applyFont="1" applyFill="1" applyBorder="1" applyAlignment="1">
      <alignment horizontal="left" vertical="center"/>
    </xf>
    <xf numFmtId="49" fontId="11" fillId="9" borderId="28" xfId="8" applyNumberFormat="1" applyFont="1" applyFill="1" applyBorder="1" applyAlignment="1">
      <alignment horizontal="left" vertical="center"/>
    </xf>
    <xf numFmtId="0" fontId="16" fillId="9" borderId="32" xfId="8" applyFont="1" applyFill="1" applyBorder="1" applyAlignment="1">
      <alignment horizontal="left" vertical="center"/>
    </xf>
    <xf numFmtId="0" fontId="16" fillId="9" borderId="0" xfId="8" applyFont="1" applyFill="1" applyBorder="1" applyAlignment="1">
      <alignment horizontal="left" vertical="center"/>
    </xf>
    <xf numFmtId="0" fontId="16" fillId="9" borderId="28" xfId="8" applyFont="1" applyFill="1" applyBorder="1" applyAlignment="1">
      <alignment horizontal="left" vertical="center"/>
    </xf>
    <xf numFmtId="0" fontId="12" fillId="9" borderId="32" xfId="8" applyFont="1" applyFill="1" applyBorder="1" applyAlignment="1">
      <alignment horizontal="center" vertical="center"/>
    </xf>
    <xf numFmtId="0" fontId="12" fillId="9" borderId="0" xfId="8" applyFont="1" applyFill="1" applyBorder="1" applyAlignment="1">
      <alignment horizontal="center" vertical="center"/>
    </xf>
    <xf numFmtId="0" fontId="12" fillId="9" borderId="28" xfId="8" applyFont="1" applyFill="1" applyBorder="1" applyAlignment="1">
      <alignment horizontal="center" vertical="center"/>
    </xf>
    <xf numFmtId="0" fontId="8" fillId="0" borderId="32" xfId="8" applyFont="1" applyFill="1" applyBorder="1" applyAlignment="1">
      <alignment horizontal="center" vertical="center"/>
    </xf>
    <xf numFmtId="0" fontId="8" fillId="0" borderId="0" xfId="8" applyFont="1" applyFill="1" applyBorder="1" applyAlignment="1">
      <alignment horizontal="center" vertical="center"/>
    </xf>
    <xf numFmtId="0" fontId="8" fillId="0" borderId="28" xfId="8" applyFont="1" applyFill="1" applyBorder="1" applyAlignment="1">
      <alignment horizontal="center" vertical="center"/>
    </xf>
    <xf numFmtId="0" fontId="8" fillId="0" borderId="27" xfId="8" applyFont="1" applyFill="1" applyBorder="1" applyAlignment="1">
      <alignment horizontal="center" vertical="center"/>
    </xf>
    <xf numFmtId="0" fontId="8" fillId="0" borderId="15" xfId="8" applyFont="1" applyFill="1" applyBorder="1" applyAlignment="1">
      <alignment horizontal="center" vertical="center"/>
    </xf>
    <xf numFmtId="0" fontId="8" fillId="0" borderId="26" xfId="8"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44" fillId="15" borderId="33" xfId="5" applyNumberFormat="1" applyFont="1" applyFill="1" applyBorder="1" applyAlignment="1" applyProtection="1">
      <alignment horizontal="center" vertical="center"/>
    </xf>
    <xf numFmtId="164" fontId="44" fillId="15" borderId="34" xfId="5" applyNumberFormat="1" applyFont="1" applyFill="1" applyBorder="1" applyAlignment="1" applyProtection="1">
      <alignment horizontal="center" vertical="center"/>
    </xf>
    <xf numFmtId="0" fontId="8" fillId="17" borderId="0" xfId="8" applyFont="1" applyFill="1" applyBorder="1" applyAlignment="1" applyProtection="1">
      <alignment horizontal="center" vertical="center"/>
    </xf>
    <xf numFmtId="164" fontId="44" fillId="15" borderId="33" xfId="5" applyNumberFormat="1" applyFont="1" applyFill="1" applyBorder="1" applyAlignment="1" applyProtection="1">
      <alignment horizontal="left" vertical="center"/>
      <protection hidden="1"/>
    </xf>
    <xf numFmtId="164" fontId="44" fillId="15" borderId="34" xfId="5" applyNumberFormat="1" applyFont="1" applyFill="1" applyBorder="1" applyAlignment="1" applyProtection="1">
      <alignment horizontal="center" vertical="center"/>
    </xf>
    <xf numFmtId="164" fontId="43" fillId="15" borderId="33" xfId="5" applyNumberFormat="1" applyFont="1" applyFill="1" applyBorder="1" applyAlignment="1" applyProtection="1">
      <alignment horizontal="left" vertical="center"/>
      <protection hidden="1"/>
    </xf>
    <xf numFmtId="164" fontId="45" fillId="12" borderId="35" xfId="5" applyNumberFormat="1" applyFont="1" applyFill="1" applyBorder="1" applyAlignment="1" applyProtection="1">
      <alignment horizontal="left" vertical="center"/>
      <protection locked="0"/>
    </xf>
    <xf numFmtId="164" fontId="45" fillId="12" borderId="36" xfId="5" applyNumberFormat="1" applyFont="1" applyFill="1" applyBorder="1" applyAlignment="1" applyProtection="1">
      <alignment horizontal="center" vertical="center"/>
    </xf>
  </cellXfs>
  <cellStyles count="9">
    <cellStyle name="Grundschrift-Standard" xfId="2"/>
    <cellStyle name="Haupttitel" xfId="4"/>
    <cellStyle name="Komma" xfId="5" builtinId="3"/>
    <cellStyle name="Prozent" xfId="6" builtinId="5"/>
    <cellStyle name="Standard" xfId="0" builtinId="0"/>
    <cellStyle name="Standard 3" xfId="8"/>
    <cellStyle name="Standard 4" xfId="7"/>
    <cellStyle name="Titel" xfId="1"/>
    <cellStyle name="Untertitel" xfId="3"/>
  </cellStyles>
  <dxfs count="30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9C0006"/>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9C0006"/>
      </font>
      <fill>
        <patternFill>
          <bgColor rgb="FF92D050"/>
        </patternFill>
      </fill>
    </dxf>
  </dxfs>
  <tableStyles count="0" defaultTableStyle="TableStyleMedium2" defaultPivotStyle="PivotStyleLight16"/>
  <colors>
    <mruColors>
      <color rgb="FFCCCC00"/>
      <color rgb="FFF49700"/>
      <color rgb="FF5656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Scroll" dx="22" fmlaLink="$I$25" horiz="1" inc="274" max="20824" noThreeD="1" page="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25</xdr:col>
      <xdr:colOff>33132</xdr:colOff>
      <xdr:row>6</xdr:row>
      <xdr:rowOff>56517</xdr:rowOff>
    </xdr:from>
    <xdr:to>
      <xdr:col>32</xdr:col>
      <xdr:colOff>206825</xdr:colOff>
      <xdr:row>34</xdr:row>
      <xdr:rowOff>25928</xdr:rowOff>
    </xdr:to>
    <xdr:pic>
      <xdr:nvPicPr>
        <xdr:cNvPr id="10" name="Grafik 9"/>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452654" y="1406582"/>
          <a:ext cx="5449714" cy="4839585"/>
        </a:xfrm>
        <a:prstGeom prst="rect">
          <a:avLst/>
        </a:prstGeom>
      </xdr:spPr>
    </xdr:pic>
    <xdr:clientData/>
  </xdr:twoCellAnchor>
  <xdr:twoCellAnchor editAs="oneCell">
    <xdr:from>
      <xdr:col>31</xdr:col>
      <xdr:colOff>77932</xdr:colOff>
      <xdr:row>1</xdr:row>
      <xdr:rowOff>71871</xdr:rowOff>
    </xdr:from>
    <xdr:to>
      <xdr:col>37</xdr:col>
      <xdr:colOff>189145</xdr:colOff>
      <xdr:row>3</xdr:row>
      <xdr:rowOff>230187</xdr:rowOff>
    </xdr:to>
    <xdr:pic>
      <xdr:nvPicPr>
        <xdr:cNvPr id="2" name="Grafik 1"/>
        <xdr:cNvPicPr>
          <a:picLocks noChangeAspect="1"/>
        </xdr:cNvPicPr>
      </xdr:nvPicPr>
      <xdr:blipFill>
        <a:blip xmlns:r="http://schemas.openxmlformats.org/officeDocument/2006/relationships" r:embed="rId2"/>
        <a:stretch>
          <a:fillRect/>
        </a:stretch>
      </xdr:blipFill>
      <xdr:spPr>
        <a:xfrm>
          <a:off x="15013132" y="262371"/>
          <a:ext cx="2254338" cy="672666"/>
        </a:xfrm>
        <a:prstGeom prst="rect">
          <a:avLst/>
        </a:prstGeom>
      </xdr:spPr>
    </xdr:pic>
    <xdr:clientData/>
  </xdr:twoCellAnchor>
  <xdr:twoCellAnchor>
    <xdr:from>
      <xdr:col>25</xdr:col>
      <xdr:colOff>1</xdr:colOff>
      <xdr:row>14</xdr:row>
      <xdr:rowOff>64567</xdr:rowOff>
    </xdr:from>
    <xdr:to>
      <xdr:col>25</xdr:col>
      <xdr:colOff>682323</xdr:colOff>
      <xdr:row>15</xdr:row>
      <xdr:rowOff>64567</xdr:rowOff>
    </xdr:to>
    <xdr:sp macro="" textlink="">
      <xdr:nvSpPr>
        <xdr:cNvPr id="6" name="Rechteck 5"/>
        <xdr:cNvSpPr/>
      </xdr:nvSpPr>
      <xdr:spPr>
        <a:xfrm>
          <a:off x="10282355" y="2736213"/>
          <a:ext cx="682322" cy="1719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25</xdr:col>
      <xdr:colOff>1</xdr:colOff>
      <xdr:row>15</xdr:row>
      <xdr:rowOff>66033</xdr:rowOff>
    </xdr:from>
    <xdr:to>
      <xdr:col>25</xdr:col>
      <xdr:colOff>683789</xdr:colOff>
      <xdr:row>18</xdr:row>
      <xdr:rowOff>67499</xdr:rowOff>
    </xdr:to>
    <xdr:sp macro="" textlink="">
      <xdr:nvSpPr>
        <xdr:cNvPr id="7" name="Rechteck 6"/>
        <xdr:cNvSpPr/>
      </xdr:nvSpPr>
      <xdr:spPr>
        <a:xfrm>
          <a:off x="10282355" y="2909594"/>
          <a:ext cx="683788" cy="51721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28</xdr:col>
      <xdr:colOff>380542</xdr:colOff>
      <xdr:row>15</xdr:row>
      <xdr:rowOff>48082</xdr:rowOff>
    </xdr:from>
    <xdr:to>
      <xdr:col>29</xdr:col>
      <xdr:colOff>254520</xdr:colOff>
      <xdr:row>18</xdr:row>
      <xdr:rowOff>49548</xdr:rowOff>
    </xdr:to>
    <xdr:sp macro="" textlink="">
      <xdr:nvSpPr>
        <xdr:cNvPr id="8" name="Rechteck 7"/>
        <xdr:cNvSpPr/>
      </xdr:nvSpPr>
      <xdr:spPr>
        <a:xfrm>
          <a:off x="13060698" y="2953207"/>
          <a:ext cx="624072" cy="51938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12</xdr:col>
          <xdr:colOff>314325</xdr:colOff>
          <xdr:row>23</xdr:row>
          <xdr:rowOff>0</xdr:rowOff>
        </xdr:to>
        <xdr:sp macro="" textlink="">
          <xdr:nvSpPr>
            <xdr:cNvPr id="6145" name="Scroll Ba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15</xdr:col>
      <xdr:colOff>1125682</xdr:colOff>
      <xdr:row>1</xdr:row>
      <xdr:rowOff>71871</xdr:rowOff>
    </xdr:from>
    <xdr:to>
      <xdr:col>20</xdr:col>
      <xdr:colOff>562352</xdr:colOff>
      <xdr:row>3</xdr:row>
      <xdr:rowOff>230187</xdr:rowOff>
    </xdr:to>
    <xdr:pic>
      <xdr:nvPicPr>
        <xdr:cNvPr id="3" name="Grafik 2"/>
        <xdr:cNvPicPr>
          <a:picLocks noChangeAspect="1"/>
        </xdr:cNvPicPr>
      </xdr:nvPicPr>
      <xdr:blipFill>
        <a:blip xmlns:r="http://schemas.openxmlformats.org/officeDocument/2006/relationships" r:embed="rId1"/>
        <a:stretch>
          <a:fillRect/>
        </a:stretch>
      </xdr:blipFill>
      <xdr:spPr>
        <a:xfrm>
          <a:off x="7574107" y="262371"/>
          <a:ext cx="2256070" cy="67266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8" tint="-0.249977111117893"/>
    <pageSetUpPr fitToPage="1"/>
  </sheetPr>
  <dimension ref="A1:AZ48"/>
  <sheetViews>
    <sheetView showGridLines="0" tabSelected="1" zoomScaleNormal="100" zoomScalePageLayoutView="115" workbookViewId="0">
      <selection activeCell="A36" sqref="A36"/>
    </sheetView>
  </sheetViews>
  <sheetFormatPr baseColWidth="10" defaultColWidth="11.28515625" defaultRowHeight="12" x14ac:dyDescent="0.2"/>
  <cols>
    <col min="1" max="1" width="2.28515625" style="1" customWidth="1"/>
    <col min="2" max="2" width="5.5703125" style="1" customWidth="1"/>
    <col min="3" max="6" width="3.7109375" style="1" customWidth="1"/>
    <col min="7" max="7" width="11.28515625" style="1" customWidth="1"/>
    <col min="8" max="8" width="7.140625" style="1" customWidth="1"/>
    <col min="9" max="9" width="4.5703125" style="1" customWidth="1"/>
    <col min="10" max="10" width="7.28515625" style="1" customWidth="1"/>
    <col min="11" max="11" width="7.85546875" style="1" customWidth="1"/>
    <col min="12" max="12" width="7" style="1" customWidth="1"/>
    <col min="13" max="13" width="11.28515625" style="1" customWidth="1"/>
    <col min="14" max="14" width="8.28515625" style="1" customWidth="1"/>
    <col min="15" max="15" width="7.7109375" style="1" customWidth="1"/>
    <col min="16" max="16" width="18" style="1" customWidth="1"/>
    <col min="17" max="17" width="3.7109375" style="1" customWidth="1"/>
    <col min="18" max="18" width="6.85546875" style="1" customWidth="1"/>
    <col min="19" max="19" width="6.140625" style="1" customWidth="1"/>
    <col min="20" max="20" width="0.85546875" style="1" customWidth="1"/>
    <col min="21" max="21" width="6.85546875" style="1" customWidth="1"/>
    <col min="22" max="22" width="6.140625" style="1" customWidth="1"/>
    <col min="23" max="24" width="4.85546875" style="1" customWidth="1"/>
    <col min="25" max="25" width="1.7109375" style="1" customWidth="1"/>
    <col min="26" max="32" width="11.28515625" style="1"/>
    <col min="33" max="33" width="4.28515625" style="1" customWidth="1"/>
    <col min="34" max="34" width="1.7109375" style="188" customWidth="1"/>
    <col min="35" max="36" width="2.5703125" style="1" customWidth="1"/>
    <col min="37" max="37" width="9.7109375" style="1" customWidth="1"/>
    <col min="38" max="38" width="3.28515625" style="1" customWidth="1"/>
    <col min="39" max="39" width="2.85546875" style="1" customWidth="1"/>
    <col min="40" max="40" width="5.7109375" style="1" customWidth="1"/>
    <col min="41" max="41" width="1.85546875" style="1" customWidth="1"/>
    <col min="42" max="16384" width="11.28515625" style="1"/>
  </cols>
  <sheetData>
    <row r="1" spans="1:52" s="6" customFormat="1" ht="15" customHeight="1" x14ac:dyDescent="0.2">
      <c r="A1" s="249"/>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1"/>
      <c r="AP1" s="8"/>
      <c r="AQ1" s="8"/>
      <c r="AR1" s="8"/>
      <c r="AS1" s="8"/>
      <c r="AT1" s="8"/>
      <c r="AU1" s="8"/>
      <c r="AV1" s="8"/>
      <c r="AW1" s="8"/>
      <c r="AX1" s="8"/>
      <c r="AY1" s="8"/>
      <c r="AZ1" s="8"/>
    </row>
    <row r="2" spans="1:52" s="8" customFormat="1" ht="14.25" customHeight="1" x14ac:dyDescent="0.2">
      <c r="A2" s="252" t="s">
        <v>95</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4"/>
    </row>
    <row r="3" spans="1:52" s="9" customFormat="1" ht="26.25" customHeight="1" x14ac:dyDescent="0.2">
      <c r="A3" s="255" t="s">
        <v>94</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7"/>
    </row>
    <row r="4" spans="1:52" s="9" customFormat="1" ht="21.75" customHeight="1" x14ac:dyDescent="0.2">
      <c r="A4" s="258" t="s">
        <v>105</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60"/>
    </row>
    <row r="5" spans="1:52" s="6" customFormat="1" ht="15" customHeight="1" x14ac:dyDescent="0.2">
      <c r="A5" s="261"/>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3"/>
    </row>
    <row r="6" spans="1:52" s="4" customFormat="1" ht="9.9499999999999993" customHeight="1" x14ac:dyDescent="0.2">
      <c r="A6" s="294"/>
      <c r="B6" s="294"/>
      <c r="C6" s="294"/>
      <c r="D6" s="294"/>
      <c r="E6" s="294"/>
      <c r="F6" s="294"/>
      <c r="G6" s="294"/>
      <c r="H6" s="294"/>
      <c r="I6" s="294"/>
      <c r="J6" s="294"/>
      <c r="K6" s="294"/>
      <c r="L6" s="294"/>
      <c r="M6" s="294"/>
      <c r="N6" s="294"/>
      <c r="O6" s="294"/>
      <c r="P6" s="294"/>
      <c r="Q6" s="294"/>
      <c r="R6" s="294"/>
      <c r="S6" s="294"/>
      <c r="T6" s="294"/>
      <c r="U6" s="294"/>
      <c r="V6" s="294"/>
      <c r="W6" s="294"/>
      <c r="X6" s="294"/>
      <c r="Y6" s="195"/>
      <c r="Z6" s="195"/>
      <c r="AA6" s="195"/>
      <c r="AB6" s="195"/>
      <c r="AC6" s="195"/>
      <c r="AD6" s="195"/>
      <c r="AE6" s="196"/>
      <c r="AF6" s="196"/>
      <c r="AG6" s="196"/>
      <c r="AH6" s="196"/>
      <c r="AI6" s="196"/>
      <c r="AJ6" s="196"/>
      <c r="AK6" s="196"/>
      <c r="AL6" s="196"/>
      <c r="AM6" s="196"/>
      <c r="AN6" s="196"/>
      <c r="AO6" s="197"/>
    </row>
    <row r="7" spans="1:52" s="14" customFormat="1" ht="14.1" customHeight="1" x14ac:dyDescent="0.2">
      <c r="A7" s="160"/>
      <c r="B7" s="161"/>
      <c r="C7" s="162"/>
      <c r="D7" s="162"/>
      <c r="E7" s="162"/>
      <c r="F7" s="162"/>
      <c r="G7" s="162"/>
      <c r="H7" s="163"/>
      <c r="I7" s="162"/>
      <c r="J7" s="162"/>
      <c r="K7" s="162"/>
      <c r="L7" s="162"/>
      <c r="M7" s="162"/>
      <c r="N7" s="162"/>
      <c r="O7" s="162"/>
      <c r="P7" s="162"/>
      <c r="Q7" s="162"/>
      <c r="R7" s="162"/>
      <c r="S7" s="162"/>
      <c r="T7" s="162"/>
      <c r="U7" s="162"/>
      <c r="V7" s="162"/>
      <c r="W7" s="162"/>
      <c r="X7" s="164"/>
      <c r="Y7" s="198"/>
      <c r="Z7" s="199"/>
      <c r="AA7" s="200"/>
      <c r="AB7" s="200"/>
      <c r="AC7" s="200"/>
      <c r="AD7" s="200"/>
      <c r="AE7" s="201"/>
      <c r="AF7" s="201"/>
      <c r="AG7" s="202"/>
      <c r="AH7" s="203"/>
      <c r="AI7" s="204"/>
      <c r="AJ7" s="235"/>
      <c r="AK7" s="235"/>
      <c r="AL7" s="205"/>
      <c r="AM7" s="205"/>
      <c r="AN7" s="205"/>
      <c r="AO7" s="206"/>
    </row>
    <row r="8" spans="1:52" s="14" customFormat="1" ht="14.1" customHeight="1" x14ac:dyDescent="0.2">
      <c r="A8" s="165"/>
      <c r="B8" s="166"/>
      <c r="C8" s="167"/>
      <c r="D8" s="167"/>
      <c r="E8" s="167"/>
      <c r="F8" s="167"/>
      <c r="G8" s="167"/>
      <c r="H8" s="168"/>
      <c r="I8" s="167"/>
      <c r="J8" s="167"/>
      <c r="K8" s="167"/>
      <c r="L8" s="167"/>
      <c r="M8" s="167"/>
      <c r="N8" s="167"/>
      <c r="O8" s="167"/>
      <c r="P8" s="167"/>
      <c r="Q8" s="167"/>
      <c r="R8" s="167"/>
      <c r="S8" s="167"/>
      <c r="T8" s="167"/>
      <c r="U8" s="167"/>
      <c r="V8" s="167"/>
      <c r="W8" s="167"/>
      <c r="X8" s="169"/>
      <c r="Y8" s="198"/>
      <c r="Z8" s="207"/>
      <c r="AA8" s="234" t="s">
        <v>111</v>
      </c>
      <c r="AB8" s="208"/>
      <c r="AC8" s="208"/>
      <c r="AD8" s="208"/>
      <c r="AE8" s="209"/>
      <c r="AF8" s="209"/>
      <c r="AG8" s="210"/>
      <c r="AH8" s="203"/>
      <c r="AI8" s="244" t="s">
        <v>108</v>
      </c>
      <c r="AJ8" s="240" t="s">
        <v>112</v>
      </c>
      <c r="AK8" s="240"/>
      <c r="AL8" s="240"/>
      <c r="AM8" s="240"/>
      <c r="AN8" s="240"/>
      <c r="AO8" s="241"/>
    </row>
    <row r="9" spans="1:52" s="13" customFormat="1" ht="14.1" customHeight="1" x14ac:dyDescent="0.2">
      <c r="A9" s="165"/>
      <c r="B9" s="166"/>
      <c r="C9" s="264" t="s">
        <v>106</v>
      </c>
      <c r="D9" s="264"/>
      <c r="E9" s="264"/>
      <c r="F9" s="264"/>
      <c r="G9" s="167"/>
      <c r="H9" s="168"/>
      <c r="I9" s="167"/>
      <c r="J9" s="167"/>
      <c r="K9" s="167"/>
      <c r="L9" s="167"/>
      <c r="M9" s="167"/>
      <c r="N9" s="167"/>
      <c r="O9" s="167"/>
      <c r="P9" s="167"/>
      <c r="Q9" s="167"/>
      <c r="R9" s="167"/>
      <c r="S9" s="167"/>
      <c r="T9" s="167"/>
      <c r="U9" s="167"/>
      <c r="V9" s="167"/>
      <c r="W9" s="167"/>
      <c r="X9" s="169"/>
      <c r="Y9" s="212"/>
      <c r="Z9" s="213"/>
      <c r="AA9" s="214"/>
      <c r="AB9" s="214"/>
      <c r="AC9" s="215"/>
      <c r="AD9" s="216"/>
      <c r="AE9" s="209"/>
      <c r="AF9" s="209"/>
      <c r="AG9" s="210"/>
      <c r="AH9" s="203"/>
      <c r="AI9" s="239"/>
      <c r="AJ9" s="240"/>
      <c r="AK9" s="240"/>
      <c r="AL9" s="240"/>
      <c r="AM9" s="240"/>
      <c r="AN9" s="240"/>
      <c r="AO9" s="241"/>
    </row>
    <row r="10" spans="1:52" s="13" customFormat="1" ht="14.1" customHeight="1" x14ac:dyDescent="0.2">
      <c r="A10" s="165"/>
      <c r="B10" s="166"/>
      <c r="C10" s="167"/>
      <c r="D10" s="167"/>
      <c r="E10" s="167"/>
      <c r="F10" s="167"/>
      <c r="G10" s="167"/>
      <c r="H10" s="168"/>
      <c r="I10" s="167"/>
      <c r="J10" s="167"/>
      <c r="K10" s="167"/>
      <c r="L10" s="167"/>
      <c r="M10" s="167"/>
      <c r="N10" s="167"/>
      <c r="O10" s="167"/>
      <c r="P10" s="167"/>
      <c r="Q10" s="167"/>
      <c r="R10" s="167"/>
      <c r="S10" s="167"/>
      <c r="T10" s="167"/>
      <c r="U10" s="167"/>
      <c r="V10" s="167"/>
      <c r="W10" s="167"/>
      <c r="X10" s="169"/>
      <c r="Y10" s="212"/>
      <c r="Z10" s="213"/>
      <c r="AA10" s="214"/>
      <c r="AB10" s="214"/>
      <c r="AC10" s="217"/>
      <c r="AD10" s="216"/>
      <c r="AE10" s="209"/>
      <c r="AF10" s="209"/>
      <c r="AG10" s="210"/>
      <c r="AH10" s="203"/>
      <c r="AI10" s="236"/>
      <c r="AJ10" s="265" t="s">
        <v>117</v>
      </c>
      <c r="AK10" s="266"/>
      <c r="AL10" s="266"/>
      <c r="AM10" s="266"/>
      <c r="AN10" s="266"/>
      <c r="AO10" s="242"/>
    </row>
    <row r="11" spans="1:52" s="13" customFormat="1" ht="14.1" customHeight="1" x14ac:dyDescent="0.3">
      <c r="A11" s="165"/>
      <c r="B11" s="166"/>
      <c r="C11" s="245">
        <f>I20</f>
        <v>0</v>
      </c>
      <c r="D11" s="245">
        <f>I20</f>
        <v>0</v>
      </c>
      <c r="E11" s="245">
        <f>I20</f>
        <v>0</v>
      </c>
      <c r="F11" s="245">
        <f>I20</f>
        <v>0</v>
      </c>
      <c r="G11" s="167"/>
      <c r="H11" s="178" t="s">
        <v>100</v>
      </c>
      <c r="I11" s="179" t="s">
        <v>87</v>
      </c>
      <c r="J11" s="171"/>
      <c r="K11" s="172"/>
      <c r="L11" s="173"/>
      <c r="M11" s="171"/>
      <c r="N11" s="171"/>
      <c r="O11" s="171"/>
      <c r="P11" s="171"/>
      <c r="Q11" s="171"/>
      <c r="R11" s="171"/>
      <c r="S11" s="167"/>
      <c r="T11" s="167"/>
      <c r="U11" s="171"/>
      <c r="V11" s="167"/>
      <c r="W11" s="167"/>
      <c r="X11" s="169"/>
      <c r="Y11" s="212"/>
      <c r="Z11" s="213"/>
      <c r="AA11" s="214"/>
      <c r="AB11" s="214"/>
      <c r="AC11" s="215"/>
      <c r="AD11" s="216"/>
      <c r="AE11" s="209"/>
      <c r="AF11" s="209"/>
      <c r="AG11" s="210"/>
      <c r="AH11" s="203"/>
      <c r="AI11" s="243"/>
      <c r="AJ11" s="266"/>
      <c r="AK11" s="266"/>
      <c r="AL11" s="266"/>
      <c r="AM11" s="266"/>
      <c r="AN11" s="266"/>
      <c r="AO11" s="242"/>
    </row>
    <row r="12" spans="1:52" s="13" customFormat="1" ht="14.1" customHeight="1" thickBot="1" x14ac:dyDescent="0.25">
      <c r="A12" s="165"/>
      <c r="B12" s="166"/>
      <c r="C12" s="245">
        <f>I20</f>
        <v>0</v>
      </c>
      <c r="D12" s="245">
        <f>I20</f>
        <v>0</v>
      </c>
      <c r="E12" s="245">
        <f>I20</f>
        <v>0</v>
      </c>
      <c r="F12" s="245">
        <f>I20</f>
        <v>0</v>
      </c>
      <c r="G12" s="167"/>
      <c r="H12" s="168"/>
      <c r="I12" s="174"/>
      <c r="J12" s="167"/>
      <c r="K12" s="167"/>
      <c r="L12" s="167"/>
      <c r="M12" s="167"/>
      <c r="N12" s="167"/>
      <c r="O12" s="167"/>
      <c r="P12" s="167"/>
      <c r="Q12" s="167"/>
      <c r="R12" s="167"/>
      <c r="S12" s="167"/>
      <c r="T12" s="167"/>
      <c r="U12" s="167"/>
      <c r="V12" s="167"/>
      <c r="W12" s="167"/>
      <c r="X12" s="169"/>
      <c r="Y12" s="218"/>
      <c r="Z12" s="219"/>
      <c r="AA12" s="209"/>
      <c r="AB12" s="209"/>
      <c r="AC12" s="209"/>
      <c r="AD12" s="209"/>
      <c r="AE12" s="209"/>
      <c r="AF12" s="209"/>
      <c r="AG12" s="210"/>
      <c r="AH12" s="203"/>
      <c r="AI12" s="243"/>
      <c r="AJ12" s="266"/>
      <c r="AK12" s="266"/>
      <c r="AL12" s="266"/>
      <c r="AM12" s="266"/>
      <c r="AN12" s="266"/>
      <c r="AO12" s="242"/>
    </row>
    <row r="13" spans="1:52" s="13" customFormat="1" ht="14.1" customHeight="1" thickBot="1" x14ac:dyDescent="0.35">
      <c r="A13" s="165"/>
      <c r="B13" s="166"/>
      <c r="C13" s="245">
        <f>I20</f>
        <v>0</v>
      </c>
      <c r="D13" s="245">
        <f>I20</f>
        <v>0</v>
      </c>
      <c r="E13" s="245">
        <f>I20</f>
        <v>0</v>
      </c>
      <c r="F13" s="245">
        <f>I20</f>
        <v>0</v>
      </c>
      <c r="G13" s="167"/>
      <c r="H13" s="168"/>
      <c r="I13" s="180" t="s">
        <v>109</v>
      </c>
      <c r="J13" s="171"/>
      <c r="K13" s="171"/>
      <c r="L13" s="171"/>
      <c r="M13" s="171"/>
      <c r="N13" s="171"/>
      <c r="O13" s="175"/>
      <c r="P13" s="175"/>
      <c r="Q13" s="184" t="s">
        <v>108</v>
      </c>
      <c r="R13" s="292" t="s">
        <v>110</v>
      </c>
      <c r="S13" s="293"/>
      <c r="T13" s="171"/>
      <c r="U13" s="292" t="s">
        <v>107</v>
      </c>
      <c r="V13" s="293"/>
      <c r="W13" s="167"/>
      <c r="X13" s="169"/>
      <c r="Y13" s="220"/>
      <c r="Z13" s="221"/>
      <c r="AA13" s="222"/>
      <c r="AB13" s="222"/>
      <c r="AC13" s="222"/>
      <c r="AD13" s="222"/>
      <c r="AE13" s="209"/>
      <c r="AF13" s="209"/>
      <c r="AG13" s="210"/>
      <c r="AH13" s="203"/>
      <c r="AI13" s="243"/>
      <c r="AJ13" s="266"/>
      <c r="AK13" s="266"/>
      <c r="AL13" s="266"/>
      <c r="AM13" s="266"/>
      <c r="AN13" s="266"/>
      <c r="AO13" s="242"/>
    </row>
    <row r="14" spans="1:52" s="13" customFormat="1" ht="14.1" customHeight="1" thickBot="1" x14ac:dyDescent="0.25">
      <c r="A14" s="165"/>
      <c r="B14" s="166"/>
      <c r="C14" s="245">
        <f>I20</f>
        <v>0</v>
      </c>
      <c r="D14" s="245">
        <f>I20</f>
        <v>0</v>
      </c>
      <c r="E14" s="245">
        <f>I20</f>
        <v>0</v>
      </c>
      <c r="F14" s="245">
        <f>I20</f>
        <v>0</v>
      </c>
      <c r="G14" s="167"/>
      <c r="H14" s="168"/>
      <c r="I14" s="176"/>
      <c r="J14" s="167"/>
      <c r="K14" s="167"/>
      <c r="L14" s="167"/>
      <c r="M14" s="176"/>
      <c r="N14" s="167"/>
      <c r="O14" s="167"/>
      <c r="P14" s="167"/>
      <c r="Q14" s="167"/>
      <c r="R14" s="298">
        <v>0</v>
      </c>
      <c r="S14" s="299" t="s">
        <v>11</v>
      </c>
      <c r="T14" s="167"/>
      <c r="U14" s="298">
        <v>0</v>
      </c>
      <c r="V14" s="299" t="s">
        <v>11</v>
      </c>
      <c r="W14" s="167"/>
      <c r="X14" s="169"/>
      <c r="Y14" s="212"/>
      <c r="Z14" s="213"/>
      <c r="AA14" s="214"/>
      <c r="AB14" s="214"/>
      <c r="AC14" s="215"/>
      <c r="AD14" s="216"/>
      <c r="AE14" s="209"/>
      <c r="AF14" s="209"/>
      <c r="AG14" s="210"/>
      <c r="AH14" s="203"/>
      <c r="AI14" s="243"/>
      <c r="AJ14" s="266"/>
      <c r="AK14" s="266"/>
      <c r="AL14" s="266"/>
      <c r="AM14" s="266"/>
      <c r="AN14" s="266"/>
      <c r="AO14" s="242"/>
    </row>
    <row r="15" spans="1:52" s="13" customFormat="1" ht="14.1" customHeight="1" x14ac:dyDescent="0.2">
      <c r="A15" s="165"/>
      <c r="B15" s="166"/>
      <c r="C15" s="245">
        <f>I20</f>
        <v>0</v>
      </c>
      <c r="D15" s="245">
        <f>I20</f>
        <v>0</v>
      </c>
      <c r="E15" s="245">
        <f>I20</f>
        <v>0</v>
      </c>
      <c r="F15" s="245">
        <f>I20</f>
        <v>0</v>
      </c>
      <c r="G15" s="167"/>
      <c r="H15" s="168"/>
      <c r="I15" s="174"/>
      <c r="J15" s="167"/>
      <c r="K15" s="167"/>
      <c r="L15" s="167"/>
      <c r="M15" s="167"/>
      <c r="N15" s="167"/>
      <c r="O15" s="167"/>
      <c r="P15" s="167"/>
      <c r="Q15" s="167"/>
      <c r="R15" s="167"/>
      <c r="S15" s="167"/>
      <c r="T15" s="167"/>
      <c r="U15" s="167"/>
      <c r="V15" s="167"/>
      <c r="W15" s="167"/>
      <c r="X15" s="169"/>
      <c r="Y15" s="212"/>
      <c r="Z15" s="213"/>
      <c r="AA15" s="214"/>
      <c r="AB15" s="214"/>
      <c r="AC15" s="217"/>
      <c r="AD15" s="216"/>
      <c r="AE15" s="209"/>
      <c r="AF15" s="209"/>
      <c r="AG15" s="210"/>
      <c r="AH15" s="203"/>
      <c r="AI15" s="243"/>
      <c r="AJ15" s="266"/>
      <c r="AK15" s="266"/>
      <c r="AL15" s="266"/>
      <c r="AM15" s="266"/>
      <c r="AN15" s="266"/>
      <c r="AO15" s="242"/>
    </row>
    <row r="16" spans="1:52" s="13" customFormat="1" ht="14.1" customHeight="1" thickBot="1" x14ac:dyDescent="0.25">
      <c r="A16" s="165"/>
      <c r="B16" s="166"/>
      <c r="C16" s="245">
        <f>I20</f>
        <v>0</v>
      </c>
      <c r="D16" s="245">
        <f>I20</f>
        <v>0</v>
      </c>
      <c r="E16" s="245">
        <f>I20</f>
        <v>0</v>
      </c>
      <c r="F16" s="245">
        <f>I20</f>
        <v>0</v>
      </c>
      <c r="G16" s="167"/>
      <c r="H16" s="168"/>
      <c r="I16" s="174"/>
      <c r="J16" s="167"/>
      <c r="K16" s="167"/>
      <c r="L16" s="167"/>
      <c r="M16" s="167"/>
      <c r="N16" s="167"/>
      <c r="O16" s="167"/>
      <c r="P16" s="167"/>
      <c r="Q16" s="167"/>
      <c r="R16" s="167"/>
      <c r="S16" s="167"/>
      <c r="T16" s="167"/>
      <c r="U16" s="167"/>
      <c r="V16" s="167"/>
      <c r="W16" s="167"/>
      <c r="X16" s="169"/>
      <c r="Y16" s="212"/>
      <c r="Z16" s="213"/>
      <c r="AA16" s="214"/>
      <c r="AB16" s="214"/>
      <c r="AC16" s="215"/>
      <c r="AD16" s="216"/>
      <c r="AE16" s="209"/>
      <c r="AF16" s="209"/>
      <c r="AG16" s="210"/>
      <c r="AH16" s="203"/>
      <c r="AI16" s="243"/>
      <c r="AJ16" s="266"/>
      <c r="AK16" s="266"/>
      <c r="AL16" s="266"/>
      <c r="AM16" s="266"/>
      <c r="AN16" s="266"/>
      <c r="AO16" s="242"/>
    </row>
    <row r="17" spans="1:41" s="13" customFormat="1" ht="14.1" customHeight="1" thickBot="1" x14ac:dyDescent="0.3">
      <c r="A17" s="165"/>
      <c r="B17" s="166"/>
      <c r="C17" s="245">
        <f>I20</f>
        <v>0</v>
      </c>
      <c r="D17" s="245">
        <f>I20</f>
        <v>0</v>
      </c>
      <c r="E17" s="245">
        <f>I20</f>
        <v>0</v>
      </c>
      <c r="F17" s="245">
        <f>I20</f>
        <v>0</v>
      </c>
      <c r="G17" s="167"/>
      <c r="H17" s="178" t="s">
        <v>101</v>
      </c>
      <c r="I17" s="180" t="s">
        <v>114</v>
      </c>
      <c r="J17" s="167"/>
      <c r="K17" s="167"/>
      <c r="L17" s="167"/>
      <c r="M17" s="167"/>
      <c r="N17" s="167"/>
      <c r="O17" s="167"/>
      <c r="P17" s="167"/>
      <c r="Q17" s="167"/>
      <c r="R17" s="295">
        <f>(R14+U14)*0.8</f>
        <v>0</v>
      </c>
      <c r="S17" s="296" t="s">
        <v>11</v>
      </c>
      <c r="T17" s="167"/>
      <c r="U17" s="167"/>
      <c r="V17" s="167"/>
      <c r="W17" s="167"/>
      <c r="X17" s="169"/>
      <c r="Y17" s="218"/>
      <c r="Z17" s="219"/>
      <c r="AA17" s="209"/>
      <c r="AB17" s="209"/>
      <c r="AC17" s="209"/>
      <c r="AD17" s="209"/>
      <c r="AE17" s="209"/>
      <c r="AF17" s="209"/>
      <c r="AG17" s="210"/>
      <c r="AH17" s="203"/>
      <c r="AI17" s="243"/>
      <c r="AJ17" s="266"/>
      <c r="AK17" s="266"/>
      <c r="AL17" s="266"/>
      <c r="AM17" s="266"/>
      <c r="AN17" s="266"/>
      <c r="AO17" s="242"/>
    </row>
    <row r="18" spans="1:41" s="13" customFormat="1" ht="14.1" customHeight="1" x14ac:dyDescent="0.2">
      <c r="A18" s="165"/>
      <c r="B18" s="166"/>
      <c r="C18" s="245">
        <f>I20</f>
        <v>0</v>
      </c>
      <c r="D18" s="245">
        <f>I20</f>
        <v>0</v>
      </c>
      <c r="E18" s="245">
        <f>I20</f>
        <v>0</v>
      </c>
      <c r="F18" s="245">
        <f>I20</f>
        <v>0</v>
      </c>
      <c r="G18" s="167"/>
      <c r="H18" s="168"/>
      <c r="I18" s="174"/>
      <c r="J18" s="167"/>
      <c r="K18" s="167"/>
      <c r="L18" s="167"/>
      <c r="M18" s="167"/>
      <c r="N18" s="167"/>
      <c r="O18" s="167"/>
      <c r="P18" s="167"/>
      <c r="Q18" s="167"/>
      <c r="R18" s="167"/>
      <c r="S18" s="167"/>
      <c r="T18" s="167"/>
      <c r="U18" s="167"/>
      <c r="V18" s="167"/>
      <c r="W18" s="167"/>
      <c r="X18" s="169"/>
      <c r="Y18" s="220"/>
      <c r="Z18" s="221"/>
      <c r="AA18" s="222"/>
      <c r="AB18" s="222"/>
      <c r="AC18" s="222"/>
      <c r="AD18" s="222"/>
      <c r="AE18" s="209"/>
      <c r="AF18" s="209"/>
      <c r="AG18" s="210"/>
      <c r="AH18" s="203"/>
      <c r="AI18" s="243"/>
      <c r="AJ18" s="266"/>
      <c r="AK18" s="266"/>
      <c r="AL18" s="266"/>
      <c r="AM18" s="266"/>
      <c r="AN18" s="266"/>
      <c r="AO18" s="242"/>
    </row>
    <row r="19" spans="1:41" s="13" customFormat="1" ht="14.1" customHeight="1" thickBot="1" x14ac:dyDescent="0.3">
      <c r="A19" s="165"/>
      <c r="B19" s="166"/>
      <c r="C19" s="245">
        <f>I20</f>
        <v>0</v>
      </c>
      <c r="D19" s="245">
        <f>I20</f>
        <v>0</v>
      </c>
      <c r="E19" s="245">
        <f>I20</f>
        <v>0</v>
      </c>
      <c r="F19" s="245">
        <f>I20</f>
        <v>0</v>
      </c>
      <c r="G19" s="167"/>
      <c r="H19" s="168"/>
      <c r="I19" s="177"/>
      <c r="J19" s="167"/>
      <c r="K19" s="167"/>
      <c r="L19" s="167"/>
      <c r="M19" s="167"/>
      <c r="N19" s="167"/>
      <c r="O19" s="167"/>
      <c r="P19" s="167"/>
      <c r="Q19" s="167"/>
      <c r="R19" s="167"/>
      <c r="S19" s="167"/>
      <c r="T19" s="167"/>
      <c r="U19" s="167"/>
      <c r="V19" s="167"/>
      <c r="W19" s="167"/>
      <c r="X19" s="169"/>
      <c r="Y19" s="212"/>
      <c r="Z19" s="213"/>
      <c r="AA19" s="214"/>
      <c r="AB19" s="214"/>
      <c r="AC19" s="215"/>
      <c r="AD19" s="216"/>
      <c r="AE19" s="209"/>
      <c r="AF19" s="209"/>
      <c r="AG19" s="210"/>
      <c r="AH19" s="203"/>
      <c r="AI19" s="243"/>
      <c r="AJ19" s="266"/>
      <c r="AK19" s="266"/>
      <c r="AL19" s="266"/>
      <c r="AM19" s="266"/>
      <c r="AN19" s="266"/>
      <c r="AO19" s="242"/>
    </row>
    <row r="20" spans="1:41" s="13" customFormat="1" ht="14.1" customHeight="1" thickBot="1" x14ac:dyDescent="0.3">
      <c r="A20" s="165"/>
      <c r="B20" s="166"/>
      <c r="C20" s="245">
        <f>I20</f>
        <v>0</v>
      </c>
      <c r="D20" s="245">
        <f>I20</f>
        <v>0</v>
      </c>
      <c r="E20" s="245">
        <f>I20</f>
        <v>0</v>
      </c>
      <c r="F20" s="245">
        <f>I20</f>
        <v>0</v>
      </c>
      <c r="G20" s="167"/>
      <c r="H20" s="178" t="s">
        <v>102</v>
      </c>
      <c r="I20" s="297">
        <f>VLOOKUP($R$17,Datenbank!R3:S79,2,TRUE)</f>
        <v>0</v>
      </c>
      <c r="J20" s="296" t="s">
        <v>86</v>
      </c>
      <c r="K20" s="181" t="s">
        <v>113</v>
      </c>
      <c r="L20" s="167"/>
      <c r="M20" s="167"/>
      <c r="N20" s="167"/>
      <c r="O20" s="167"/>
      <c r="P20" s="167"/>
      <c r="Q20" s="167"/>
      <c r="R20" s="167"/>
      <c r="S20" s="167"/>
      <c r="T20" s="167"/>
      <c r="U20" s="167"/>
      <c r="V20" s="167"/>
      <c r="W20" s="167"/>
      <c r="X20" s="169"/>
      <c r="Y20" s="212"/>
      <c r="Z20" s="213"/>
      <c r="AA20" s="214"/>
      <c r="AB20" s="214"/>
      <c r="AC20" s="217"/>
      <c r="AD20" s="216"/>
      <c r="AE20" s="209"/>
      <c r="AF20" s="209"/>
      <c r="AG20" s="210"/>
      <c r="AH20" s="203"/>
      <c r="AI20" s="243"/>
      <c r="AJ20" s="266"/>
      <c r="AK20" s="266"/>
      <c r="AL20" s="266"/>
      <c r="AM20" s="266"/>
      <c r="AN20" s="266"/>
      <c r="AO20" s="242"/>
    </row>
    <row r="21" spans="1:41" s="13" customFormat="1" ht="14.1" customHeight="1" x14ac:dyDescent="0.25">
      <c r="A21" s="165"/>
      <c r="B21" s="166"/>
      <c r="C21" s="245">
        <f>I20</f>
        <v>0</v>
      </c>
      <c r="D21" s="245">
        <f>I20</f>
        <v>0</v>
      </c>
      <c r="E21" s="245">
        <f>I20</f>
        <v>0</v>
      </c>
      <c r="F21" s="245">
        <f>I20</f>
        <v>0</v>
      </c>
      <c r="G21" s="167"/>
      <c r="H21" s="168"/>
      <c r="I21" s="167"/>
      <c r="J21" s="167"/>
      <c r="K21" s="177"/>
      <c r="L21" s="167"/>
      <c r="M21" s="167"/>
      <c r="N21" s="167"/>
      <c r="O21" s="167"/>
      <c r="P21" s="167"/>
      <c r="Q21" s="167"/>
      <c r="R21" s="167"/>
      <c r="S21" s="167"/>
      <c r="T21" s="167"/>
      <c r="U21" s="167"/>
      <c r="V21" s="167"/>
      <c r="W21" s="167"/>
      <c r="X21" s="169"/>
      <c r="Y21" s="212"/>
      <c r="Z21" s="213"/>
      <c r="AA21" s="214"/>
      <c r="AB21" s="214"/>
      <c r="AC21" s="215"/>
      <c r="AD21" s="216"/>
      <c r="AE21" s="209"/>
      <c r="AF21" s="209"/>
      <c r="AG21" s="210"/>
      <c r="AH21" s="203"/>
      <c r="AI21" s="243"/>
      <c r="AJ21" s="266"/>
      <c r="AK21" s="266"/>
      <c r="AL21" s="266"/>
      <c r="AM21" s="266"/>
      <c r="AN21" s="266"/>
      <c r="AO21" s="242"/>
    </row>
    <row r="22" spans="1:41" s="13" customFormat="1" ht="14.1" customHeight="1" x14ac:dyDescent="0.25">
      <c r="A22" s="165"/>
      <c r="B22" s="166"/>
      <c r="C22" s="245">
        <f>I20</f>
        <v>0</v>
      </c>
      <c r="D22" s="245">
        <f>I20</f>
        <v>0</v>
      </c>
      <c r="E22" s="245">
        <f>I20</f>
        <v>0</v>
      </c>
      <c r="F22" s="245">
        <f>I20</f>
        <v>0</v>
      </c>
      <c r="G22" s="167"/>
      <c r="H22" s="168"/>
      <c r="I22" s="167"/>
      <c r="J22" s="167"/>
      <c r="K22" s="177"/>
      <c r="L22" s="167"/>
      <c r="M22" s="167"/>
      <c r="N22" s="167"/>
      <c r="O22" s="167"/>
      <c r="P22" s="167"/>
      <c r="Q22" s="167"/>
      <c r="R22" s="167"/>
      <c r="S22" s="167"/>
      <c r="T22" s="167"/>
      <c r="U22" s="167"/>
      <c r="V22" s="167"/>
      <c r="W22" s="167"/>
      <c r="X22" s="169"/>
      <c r="Y22" s="218"/>
      <c r="Z22" s="219"/>
      <c r="AA22" s="209"/>
      <c r="AB22" s="209"/>
      <c r="AC22" s="209"/>
      <c r="AD22" s="209"/>
      <c r="AE22" s="209"/>
      <c r="AF22" s="209"/>
      <c r="AG22" s="210"/>
      <c r="AH22" s="203"/>
      <c r="AI22" s="243"/>
      <c r="AJ22" s="266"/>
      <c r="AK22" s="266"/>
      <c r="AL22" s="266"/>
      <c r="AM22" s="266"/>
      <c r="AN22" s="266"/>
      <c r="AO22" s="242"/>
    </row>
    <row r="23" spans="1:41" s="13" customFormat="1" ht="14.1" customHeight="1" x14ac:dyDescent="0.25">
      <c r="A23" s="165"/>
      <c r="B23" s="166"/>
      <c r="C23" s="245">
        <f>I20</f>
        <v>0</v>
      </c>
      <c r="D23" s="245">
        <f>I20</f>
        <v>0</v>
      </c>
      <c r="E23" s="245">
        <f>I20</f>
        <v>0</v>
      </c>
      <c r="F23" s="245">
        <f>I20</f>
        <v>0</v>
      </c>
      <c r="G23" s="167"/>
      <c r="H23" s="168"/>
      <c r="I23" s="167"/>
      <c r="J23" s="167"/>
      <c r="K23" s="177"/>
      <c r="L23" s="167"/>
      <c r="M23" s="167"/>
      <c r="N23" s="167"/>
      <c r="O23" s="167"/>
      <c r="P23" s="167"/>
      <c r="Q23" s="167"/>
      <c r="R23" s="167"/>
      <c r="S23" s="167"/>
      <c r="T23" s="167"/>
      <c r="U23" s="167"/>
      <c r="V23" s="167"/>
      <c r="W23" s="167"/>
      <c r="X23" s="169"/>
      <c r="Y23" s="220"/>
      <c r="Z23" s="221"/>
      <c r="AA23" s="222"/>
      <c r="AB23" s="222"/>
      <c r="AC23" s="222"/>
      <c r="AD23" s="222"/>
      <c r="AE23" s="209"/>
      <c r="AF23" s="209"/>
      <c r="AG23" s="210"/>
      <c r="AH23" s="203"/>
      <c r="AI23" s="243"/>
      <c r="AJ23" s="266"/>
      <c r="AK23" s="266"/>
      <c r="AL23" s="266"/>
      <c r="AM23" s="266"/>
      <c r="AN23" s="266"/>
      <c r="AO23" s="242"/>
    </row>
    <row r="24" spans="1:41" s="13" customFormat="1" ht="14.1" customHeight="1" x14ac:dyDescent="0.25">
      <c r="A24" s="165"/>
      <c r="B24" s="166"/>
      <c r="C24" s="245">
        <f>I20</f>
        <v>0</v>
      </c>
      <c r="D24" s="245">
        <f>I20</f>
        <v>0</v>
      </c>
      <c r="E24" s="245">
        <f>I20</f>
        <v>0</v>
      </c>
      <c r="F24" s="245">
        <f>I20</f>
        <v>0</v>
      </c>
      <c r="G24" s="167"/>
      <c r="H24" s="168"/>
      <c r="I24" s="167"/>
      <c r="J24" s="167"/>
      <c r="K24" s="177"/>
      <c r="L24" s="167"/>
      <c r="M24" s="167"/>
      <c r="N24" s="167"/>
      <c r="O24" s="167"/>
      <c r="P24" s="167"/>
      <c r="Q24" s="167"/>
      <c r="R24" s="167"/>
      <c r="S24" s="167"/>
      <c r="T24" s="167"/>
      <c r="U24" s="167"/>
      <c r="V24" s="167"/>
      <c r="W24" s="167"/>
      <c r="X24" s="169"/>
      <c r="Y24" s="212"/>
      <c r="Z24" s="213"/>
      <c r="AA24" s="214"/>
      <c r="AB24" s="214"/>
      <c r="AC24" s="215"/>
      <c r="AD24" s="216"/>
      <c r="AE24" s="209"/>
      <c r="AF24" s="209"/>
      <c r="AG24" s="210"/>
      <c r="AH24" s="203"/>
      <c r="AI24" s="243"/>
      <c r="AJ24" s="266"/>
      <c r="AK24" s="266"/>
      <c r="AL24" s="266"/>
      <c r="AM24" s="266"/>
      <c r="AN24" s="266"/>
      <c r="AO24" s="242"/>
    </row>
    <row r="25" spans="1:41" s="13" customFormat="1" ht="14.1" customHeight="1" x14ac:dyDescent="0.25">
      <c r="A25" s="165"/>
      <c r="B25" s="166"/>
      <c r="C25" s="245">
        <f>I20</f>
        <v>0</v>
      </c>
      <c r="D25" s="245">
        <f>I20</f>
        <v>0</v>
      </c>
      <c r="E25" s="245">
        <f>I20</f>
        <v>0</v>
      </c>
      <c r="F25" s="245">
        <f>I20</f>
        <v>0</v>
      </c>
      <c r="G25" s="167"/>
      <c r="H25" s="168"/>
      <c r="I25" s="167"/>
      <c r="J25" s="167"/>
      <c r="K25" s="177"/>
      <c r="L25" s="167"/>
      <c r="M25" s="167"/>
      <c r="N25" s="167"/>
      <c r="O25" s="167"/>
      <c r="P25" s="167"/>
      <c r="Q25" s="167"/>
      <c r="R25" s="167"/>
      <c r="S25" s="167"/>
      <c r="T25" s="167"/>
      <c r="U25" s="167"/>
      <c r="V25" s="167"/>
      <c r="W25" s="167"/>
      <c r="X25" s="169"/>
      <c r="Y25" s="212"/>
      <c r="Z25" s="213"/>
      <c r="AA25" s="214"/>
      <c r="AB25" s="214"/>
      <c r="AC25" s="217"/>
      <c r="AD25" s="216"/>
      <c r="AE25" s="209"/>
      <c r="AF25" s="209"/>
      <c r="AG25" s="210"/>
      <c r="AH25" s="203"/>
      <c r="AI25" s="243"/>
      <c r="AJ25" s="266"/>
      <c r="AK25" s="266"/>
      <c r="AL25" s="266"/>
      <c r="AM25" s="266"/>
      <c r="AN25" s="266"/>
      <c r="AO25" s="242"/>
    </row>
    <row r="26" spans="1:41" s="13" customFormat="1" ht="14.1" customHeight="1" x14ac:dyDescent="0.2">
      <c r="A26" s="165"/>
      <c r="B26" s="166"/>
      <c r="C26" s="245">
        <f>I20</f>
        <v>0</v>
      </c>
      <c r="D26" s="245">
        <f>I20</f>
        <v>0</v>
      </c>
      <c r="E26" s="245">
        <f>I20</f>
        <v>0</v>
      </c>
      <c r="F26" s="245">
        <f>I20</f>
        <v>0</v>
      </c>
      <c r="G26" s="167"/>
      <c r="H26" s="168"/>
      <c r="I26" s="167"/>
      <c r="J26" s="167"/>
      <c r="K26" s="167"/>
      <c r="L26" s="167"/>
      <c r="M26" s="167"/>
      <c r="N26" s="167"/>
      <c r="O26" s="167"/>
      <c r="P26" s="167"/>
      <c r="Q26" s="167"/>
      <c r="R26" s="167"/>
      <c r="S26" s="167"/>
      <c r="T26" s="167"/>
      <c r="U26" s="167"/>
      <c r="V26" s="167"/>
      <c r="W26" s="167"/>
      <c r="X26" s="169"/>
      <c r="Y26" s="212"/>
      <c r="Z26" s="213"/>
      <c r="AA26" s="214"/>
      <c r="AB26" s="214"/>
      <c r="AC26" s="215"/>
      <c r="AD26" s="216"/>
      <c r="AE26" s="209"/>
      <c r="AF26" s="209"/>
      <c r="AG26" s="210"/>
      <c r="AH26" s="203"/>
      <c r="AI26" s="243"/>
      <c r="AJ26" s="266"/>
      <c r="AK26" s="266"/>
      <c r="AL26" s="266"/>
      <c r="AM26" s="266"/>
      <c r="AN26" s="266"/>
      <c r="AO26" s="242"/>
    </row>
    <row r="27" spans="1:41" s="13" customFormat="1" ht="14.1" customHeight="1" x14ac:dyDescent="0.2">
      <c r="A27" s="165"/>
      <c r="B27" s="166"/>
      <c r="C27" s="245">
        <f>I20</f>
        <v>0</v>
      </c>
      <c r="D27" s="245">
        <f>I20</f>
        <v>0</v>
      </c>
      <c r="E27" s="245">
        <f>I20</f>
        <v>0</v>
      </c>
      <c r="F27" s="245">
        <f>I20</f>
        <v>0</v>
      </c>
      <c r="G27" s="167"/>
      <c r="H27" s="168"/>
      <c r="I27" s="167"/>
      <c r="J27" s="167"/>
      <c r="K27" s="167"/>
      <c r="L27" s="167"/>
      <c r="M27" s="167"/>
      <c r="N27" s="167"/>
      <c r="O27" s="167"/>
      <c r="P27" s="182"/>
      <c r="Q27" s="167"/>
      <c r="R27" s="167"/>
      <c r="S27" s="167"/>
      <c r="T27" s="167"/>
      <c r="U27" s="167"/>
      <c r="V27" s="167"/>
      <c r="W27" s="167"/>
      <c r="X27" s="169"/>
      <c r="Y27" s="218"/>
      <c r="Z27" s="219"/>
      <c r="AA27" s="209"/>
      <c r="AB27" s="209"/>
      <c r="AC27" s="209"/>
      <c r="AD27" s="209"/>
      <c r="AE27" s="209"/>
      <c r="AF27" s="209"/>
      <c r="AG27" s="210"/>
      <c r="AH27" s="203"/>
      <c r="AI27" s="243"/>
      <c r="AJ27" s="266"/>
      <c r="AK27" s="266"/>
      <c r="AL27" s="266"/>
      <c r="AM27" s="266"/>
      <c r="AN27" s="266"/>
      <c r="AO27" s="242"/>
    </row>
    <row r="28" spans="1:41" s="13" customFormat="1" ht="14.1" customHeight="1" x14ac:dyDescent="0.2">
      <c r="A28" s="165"/>
      <c r="B28" s="166"/>
      <c r="C28" s="245">
        <f>I20</f>
        <v>0</v>
      </c>
      <c r="D28" s="245">
        <f>I20</f>
        <v>0</v>
      </c>
      <c r="E28" s="245">
        <f>I20</f>
        <v>0</v>
      </c>
      <c r="F28" s="245">
        <f>I20</f>
        <v>0</v>
      </c>
      <c r="G28" s="167"/>
      <c r="H28" s="168"/>
      <c r="I28" s="167"/>
      <c r="J28" s="167"/>
      <c r="K28" s="167"/>
      <c r="L28" s="167"/>
      <c r="M28" s="167"/>
      <c r="N28" s="167"/>
      <c r="O28" s="167"/>
      <c r="P28" s="167"/>
      <c r="Q28" s="167"/>
      <c r="R28" s="167"/>
      <c r="S28" s="167"/>
      <c r="T28" s="167"/>
      <c r="U28" s="167"/>
      <c r="V28" s="167"/>
      <c r="W28" s="167"/>
      <c r="X28" s="169"/>
      <c r="Y28" s="212"/>
      <c r="Z28" s="221"/>
      <c r="AA28" s="222"/>
      <c r="AB28" s="222"/>
      <c r="AC28" s="222"/>
      <c r="AD28" s="222"/>
      <c r="AE28" s="209"/>
      <c r="AF28" s="209"/>
      <c r="AG28" s="210"/>
      <c r="AH28" s="203"/>
      <c r="AI28" s="243"/>
      <c r="AJ28" s="266"/>
      <c r="AK28" s="266"/>
      <c r="AL28" s="266"/>
      <c r="AM28" s="266"/>
      <c r="AN28" s="266"/>
      <c r="AO28" s="242"/>
    </row>
    <row r="29" spans="1:41" s="13" customFormat="1" ht="14.1" customHeight="1" x14ac:dyDescent="0.2">
      <c r="A29" s="165"/>
      <c r="B29" s="166"/>
      <c r="C29" s="245">
        <f>I20</f>
        <v>0</v>
      </c>
      <c r="D29" s="245">
        <f>I20</f>
        <v>0</v>
      </c>
      <c r="E29" s="245">
        <f>I20</f>
        <v>0</v>
      </c>
      <c r="F29" s="245">
        <f>I20</f>
        <v>0</v>
      </c>
      <c r="G29" s="167"/>
      <c r="H29" s="182"/>
      <c r="I29" s="167"/>
      <c r="J29" s="167"/>
      <c r="K29" s="167"/>
      <c r="L29" s="167"/>
      <c r="M29" s="167"/>
      <c r="N29" s="167"/>
      <c r="O29" s="186"/>
      <c r="P29" s="182"/>
      <c r="Q29" s="185"/>
      <c r="R29" s="185"/>
      <c r="S29" s="185"/>
      <c r="T29" s="185"/>
      <c r="U29" s="185"/>
      <c r="V29" s="185"/>
      <c r="W29" s="185"/>
      <c r="X29" s="169"/>
      <c r="Y29" s="212"/>
      <c r="Z29" s="213"/>
      <c r="AA29" s="214"/>
      <c r="AB29" s="214"/>
      <c r="AC29" s="215"/>
      <c r="AD29" s="216"/>
      <c r="AE29" s="209"/>
      <c r="AF29" s="209"/>
      <c r="AG29" s="210"/>
      <c r="AH29" s="203"/>
      <c r="AI29" s="236"/>
      <c r="AJ29" s="266"/>
      <c r="AK29" s="266"/>
      <c r="AL29" s="266"/>
      <c r="AM29" s="266"/>
      <c r="AN29" s="266"/>
      <c r="AO29" s="238"/>
    </row>
    <row r="30" spans="1:41" s="13" customFormat="1" ht="14.1" customHeight="1" x14ac:dyDescent="0.2">
      <c r="A30" s="165"/>
      <c r="B30" s="166"/>
      <c r="C30" s="167"/>
      <c r="D30" s="167"/>
      <c r="E30" s="167"/>
      <c r="F30" s="167"/>
      <c r="G30" s="167"/>
      <c r="H30" s="182"/>
      <c r="I30" s="167"/>
      <c r="J30" s="167"/>
      <c r="K30" s="167"/>
      <c r="L30" s="167"/>
      <c r="M30" s="167"/>
      <c r="N30" s="167"/>
      <c r="O30" s="167"/>
      <c r="P30" s="182"/>
      <c r="Q30" s="185"/>
      <c r="R30" s="185"/>
      <c r="S30" s="185"/>
      <c r="T30" s="185"/>
      <c r="U30" s="185"/>
      <c r="V30" s="185"/>
      <c r="W30" s="185"/>
      <c r="X30" s="169"/>
      <c r="Y30" s="212"/>
      <c r="Z30" s="213"/>
      <c r="AA30" s="214"/>
      <c r="AB30" s="214"/>
      <c r="AC30" s="217"/>
      <c r="AD30" s="216"/>
      <c r="AE30" s="209"/>
      <c r="AF30" s="209"/>
      <c r="AG30" s="210"/>
      <c r="AH30" s="203"/>
      <c r="AI30" s="236"/>
      <c r="AJ30" s="266"/>
      <c r="AK30" s="266"/>
      <c r="AL30" s="266"/>
      <c r="AM30" s="266"/>
      <c r="AN30" s="266"/>
      <c r="AO30" s="238"/>
    </row>
    <row r="31" spans="1:41" s="13" customFormat="1" ht="14.1" customHeight="1" x14ac:dyDescent="0.2">
      <c r="A31" s="165"/>
      <c r="B31" s="166"/>
      <c r="C31" s="167"/>
      <c r="D31" s="167"/>
      <c r="E31" s="167"/>
      <c r="F31" s="167"/>
      <c r="G31" s="167"/>
      <c r="H31" s="182"/>
      <c r="I31" s="167"/>
      <c r="J31" s="167"/>
      <c r="K31" s="167"/>
      <c r="L31" s="167"/>
      <c r="M31" s="167"/>
      <c r="N31" s="167"/>
      <c r="O31" s="167"/>
      <c r="P31" s="182"/>
      <c r="Q31" s="185"/>
      <c r="R31" s="185"/>
      <c r="S31" s="185"/>
      <c r="T31" s="185"/>
      <c r="U31" s="185"/>
      <c r="V31" s="185"/>
      <c r="W31" s="185"/>
      <c r="X31" s="169"/>
      <c r="Y31" s="212"/>
      <c r="Z31" s="213"/>
      <c r="AA31" s="214"/>
      <c r="AB31" s="214"/>
      <c r="AC31" s="215"/>
      <c r="AD31" s="216"/>
      <c r="AE31" s="209"/>
      <c r="AF31" s="209"/>
      <c r="AG31" s="210"/>
      <c r="AH31" s="203"/>
      <c r="AI31" s="236"/>
      <c r="AJ31" s="237"/>
      <c r="AK31" s="237"/>
      <c r="AL31" s="237"/>
      <c r="AM31" s="237"/>
      <c r="AN31" s="237"/>
      <c r="AO31" s="238"/>
    </row>
    <row r="32" spans="1:41" s="13" customFormat="1" ht="14.1" customHeight="1" x14ac:dyDescent="0.2">
      <c r="A32" s="165"/>
      <c r="B32" s="170"/>
      <c r="C32" s="148"/>
      <c r="D32" s="183" t="s">
        <v>81</v>
      </c>
      <c r="E32" s="167"/>
      <c r="F32" s="167"/>
      <c r="G32" s="167"/>
      <c r="H32" s="187"/>
      <c r="I32" s="167"/>
      <c r="J32" s="167"/>
      <c r="K32" s="167"/>
      <c r="L32" s="167"/>
      <c r="M32" s="167"/>
      <c r="N32" s="167"/>
      <c r="O32" s="167"/>
      <c r="P32" s="187"/>
      <c r="Q32" s="185"/>
      <c r="R32" s="185"/>
      <c r="S32" s="185"/>
      <c r="T32" s="185"/>
      <c r="U32" s="185"/>
      <c r="V32" s="185"/>
      <c r="W32" s="185"/>
      <c r="X32" s="169"/>
      <c r="Y32" s="212"/>
      <c r="Z32" s="219"/>
      <c r="AA32" s="209"/>
      <c r="AB32" s="209"/>
      <c r="AC32" s="209"/>
      <c r="AD32" s="209"/>
      <c r="AE32" s="209"/>
      <c r="AF32" s="209"/>
      <c r="AG32" s="210"/>
      <c r="AH32" s="203"/>
      <c r="AI32" s="236"/>
      <c r="AJ32" s="237"/>
      <c r="AK32" s="237"/>
      <c r="AL32" s="237"/>
      <c r="AM32" s="237"/>
      <c r="AN32" s="237"/>
      <c r="AO32" s="238"/>
    </row>
    <row r="33" spans="1:41" s="13" customFormat="1" ht="14.1" customHeight="1" x14ac:dyDescent="0.2">
      <c r="A33" s="165"/>
      <c r="B33" s="167"/>
      <c r="C33" s="167"/>
      <c r="D33" s="167"/>
      <c r="E33" s="167"/>
      <c r="F33" s="167"/>
      <c r="G33" s="166"/>
      <c r="H33" s="187"/>
      <c r="I33" s="167"/>
      <c r="J33" s="167"/>
      <c r="K33" s="167"/>
      <c r="L33" s="167"/>
      <c r="M33" s="167"/>
      <c r="N33" s="167"/>
      <c r="O33" s="167"/>
      <c r="P33" s="187"/>
      <c r="Q33" s="185"/>
      <c r="R33" s="185"/>
      <c r="S33" s="185"/>
      <c r="T33" s="185"/>
      <c r="U33" s="185"/>
      <c r="V33" s="185"/>
      <c r="W33" s="185"/>
      <c r="X33" s="169"/>
      <c r="Y33" s="212"/>
      <c r="Z33" s="221"/>
      <c r="AA33" s="222"/>
      <c r="AB33" s="222"/>
      <c r="AC33" s="222"/>
      <c r="AD33" s="222"/>
      <c r="AE33" s="209"/>
      <c r="AF33" s="209"/>
      <c r="AG33" s="210"/>
      <c r="AH33" s="203"/>
      <c r="AI33" s="211"/>
      <c r="AJ33" s="223"/>
      <c r="AK33" s="223"/>
      <c r="AL33" s="223"/>
      <c r="AM33" s="223"/>
      <c r="AN33" s="223"/>
      <c r="AO33" s="224"/>
    </row>
    <row r="34" spans="1:41" s="13" customFormat="1" ht="14.1" customHeight="1" x14ac:dyDescent="0.2">
      <c r="A34" s="165"/>
      <c r="B34" s="167"/>
      <c r="C34" s="167"/>
      <c r="D34" s="167"/>
      <c r="E34" s="167"/>
      <c r="F34" s="167"/>
      <c r="G34" s="167"/>
      <c r="H34" s="182"/>
      <c r="I34" s="167"/>
      <c r="J34" s="167"/>
      <c r="K34" s="167"/>
      <c r="L34" s="167"/>
      <c r="M34" s="167"/>
      <c r="N34" s="167"/>
      <c r="O34" s="167"/>
      <c r="P34" s="182"/>
      <c r="Q34" s="185"/>
      <c r="R34" s="185"/>
      <c r="S34" s="185"/>
      <c r="T34" s="185"/>
      <c r="U34" s="185"/>
      <c r="V34" s="185"/>
      <c r="W34" s="185"/>
      <c r="X34" s="169"/>
      <c r="Y34" s="212"/>
      <c r="Z34" s="213"/>
      <c r="AA34" s="214"/>
      <c r="AB34" s="214"/>
      <c r="AC34" s="215"/>
      <c r="AD34" s="216"/>
      <c r="AE34" s="209"/>
      <c r="AF34" s="209"/>
      <c r="AG34" s="210"/>
      <c r="AH34" s="203"/>
      <c r="AI34" s="211"/>
      <c r="AJ34" s="223"/>
      <c r="AK34" s="223"/>
      <c r="AL34" s="223"/>
      <c r="AM34" s="223"/>
      <c r="AN34" s="223"/>
      <c r="AO34" s="224"/>
    </row>
    <row r="35" spans="1:41" s="13" customFormat="1" ht="14.1" customHeight="1" x14ac:dyDescent="0.2">
      <c r="A35" s="191"/>
      <c r="B35" s="192"/>
      <c r="C35" s="193"/>
      <c r="D35" s="193"/>
      <c r="E35" s="193"/>
      <c r="F35" s="193"/>
      <c r="G35" s="193"/>
      <c r="H35" s="193"/>
      <c r="I35" s="193"/>
      <c r="J35" s="193"/>
      <c r="K35" s="193"/>
      <c r="L35" s="193"/>
      <c r="M35" s="193"/>
      <c r="N35" s="193"/>
      <c r="O35" s="193"/>
      <c r="P35" s="193"/>
      <c r="Q35" s="193"/>
      <c r="R35" s="193"/>
      <c r="S35" s="193"/>
      <c r="T35" s="193"/>
      <c r="U35" s="193"/>
      <c r="V35" s="193"/>
      <c r="W35" s="193"/>
      <c r="X35" s="194"/>
      <c r="Y35" s="212"/>
      <c r="Z35" s="225"/>
      <c r="AA35" s="226"/>
      <c r="AB35" s="226"/>
      <c r="AC35" s="227"/>
      <c r="AD35" s="228"/>
      <c r="AE35" s="229"/>
      <c r="AF35" s="229"/>
      <c r="AG35" s="230"/>
      <c r="AH35" s="203"/>
      <c r="AI35" s="231"/>
      <c r="AJ35" s="232"/>
      <c r="AK35" s="248" t="s">
        <v>116</v>
      </c>
      <c r="AL35" s="248"/>
      <c r="AM35" s="247" t="s">
        <v>115</v>
      </c>
      <c r="AN35" s="246"/>
      <c r="AO35" s="233"/>
    </row>
    <row r="36" spans="1:41" s="149" customFormat="1" ht="9.9499999999999993" customHeight="1" x14ac:dyDescent="0.2">
      <c r="A36" s="189"/>
      <c r="B36" s="189"/>
      <c r="C36" s="190"/>
      <c r="D36" s="190"/>
      <c r="E36" s="190"/>
      <c r="F36" s="190"/>
      <c r="G36" s="190"/>
      <c r="H36" s="190"/>
      <c r="I36" s="190"/>
      <c r="J36" s="190"/>
      <c r="K36" s="190"/>
      <c r="L36" s="190"/>
      <c r="M36" s="190"/>
      <c r="N36" s="190"/>
      <c r="O36" s="190"/>
      <c r="P36" s="190"/>
      <c r="Q36" s="190"/>
      <c r="R36" s="190"/>
      <c r="S36" s="190"/>
      <c r="T36" s="190"/>
      <c r="U36" s="190"/>
      <c r="V36" s="190"/>
      <c r="W36" s="190"/>
      <c r="X36" s="190"/>
      <c r="Y36" s="21"/>
      <c r="Z36" s="21"/>
      <c r="AA36" s="16"/>
      <c r="AB36" s="16"/>
      <c r="AC36" s="19"/>
      <c r="AD36" s="18"/>
    </row>
    <row r="37" spans="1:41" s="13" customFormat="1" ht="5.0999999999999996" customHeight="1" x14ac:dyDescent="0.2">
      <c r="A37" s="155"/>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row>
    <row r="38" spans="1:41" s="13" customFormat="1" ht="5.0999999999999996" customHeight="1" x14ac:dyDescent="0.2">
      <c r="A38" s="156"/>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row>
    <row r="39" spans="1:41" s="13" customFormat="1" ht="5.0999999999999996" customHeight="1" x14ac:dyDescent="0.2">
      <c r="A39" s="157"/>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row>
    <row r="40" spans="1:41" s="13" customFormat="1" ht="5.0999999999999996" customHeight="1" x14ac:dyDescent="0.2">
      <c r="A40" s="158"/>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row>
    <row r="41" spans="1:41" ht="5.0999999999999996" customHeight="1" x14ac:dyDescent="0.2">
      <c r="A41" s="159"/>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row>
    <row r="42" spans="1:41" ht="5.0999999999999996" customHeight="1" x14ac:dyDescent="0.2">
      <c r="Y42" s="21"/>
    </row>
    <row r="43" spans="1:41" ht="13.5" x14ac:dyDescent="0.2">
      <c r="Y43" s="21"/>
    </row>
    <row r="44" spans="1:41" ht="13.5" x14ac:dyDescent="0.2">
      <c r="Y44" s="21"/>
    </row>
    <row r="45" spans="1:41" ht="13.5" x14ac:dyDescent="0.2">
      <c r="Y45" s="21"/>
    </row>
    <row r="46" spans="1:41" ht="13.5" x14ac:dyDescent="0.2">
      <c r="Y46" s="21"/>
    </row>
    <row r="47" spans="1:41" ht="13.5" x14ac:dyDescent="0.2">
      <c r="Y47" s="21"/>
    </row>
    <row r="48" spans="1:41" ht="12" customHeight="1" x14ac:dyDescent="0.2"/>
  </sheetData>
  <sheetProtection password="C03C" sheet="1" objects="1" scenarios="1"/>
  <customSheetViews>
    <customSheetView guid="{253B687C-35A7-4ED6-A1F7-1A940D4AA7E7}" showGridLines="0" fitToPage="1" topLeftCell="B1">
      <selection activeCell="R17" sqref="R17"/>
      <pageMargins left="0.59055118110236227" right="0.59055118110236227" top="1.3779527559055118" bottom="0.98425196850393704" header="0.39370078740157483" footer="0.39370078740157483"/>
      <pageSetup paperSize="9" scale="86" orientation="landscape" r:id="rId1"/>
      <headerFooter scaleWithDoc="0">
        <firstHeader>&amp;L&amp;G&amp;R&amp;7
Baar, Bilten, Chur, Oberbüren, St. Gallen, Weinfelden, Winterthur</firstHeader>
        <firstFooter xml:space="preserve">&amp;L&amp;7[Dokument-Nr]
Seite &amp;P von &amp;N
&amp;R&amp;7IBG Engineering AG
ibg.ch
</firstFooter>
      </headerFooter>
    </customSheetView>
  </customSheetViews>
  <mergeCells count="11">
    <mergeCell ref="AK35:AL35"/>
    <mergeCell ref="A1:AO1"/>
    <mergeCell ref="A2:AO2"/>
    <mergeCell ref="A3:AO3"/>
    <mergeCell ref="A4:AO4"/>
    <mergeCell ref="A5:AO5"/>
    <mergeCell ref="R13:S13"/>
    <mergeCell ref="U13:V13"/>
    <mergeCell ref="C9:F9"/>
    <mergeCell ref="AJ10:AN30"/>
    <mergeCell ref="A6:X6"/>
  </mergeCells>
  <conditionalFormatting sqref="F29">
    <cfRule type="cellIs" dxfId="303" priority="151" operator="equal">
      <formula>1</formula>
    </cfRule>
    <cfRule type="cellIs" dxfId="302" priority="152" operator="greaterThan">
      <formula>1</formula>
    </cfRule>
  </conditionalFormatting>
  <conditionalFormatting sqref="E29">
    <cfRule type="cellIs" dxfId="301" priority="149" operator="greaterThan">
      <formula>2</formula>
    </cfRule>
    <cfRule type="cellIs" dxfId="300" priority="150" operator="equal">
      <formula>2</formula>
    </cfRule>
  </conditionalFormatting>
  <conditionalFormatting sqref="D29">
    <cfRule type="cellIs" dxfId="299" priority="147" operator="greaterThan">
      <formula>3</formula>
    </cfRule>
    <cfRule type="cellIs" dxfId="298" priority="148" operator="equal">
      <formula>3</formula>
    </cfRule>
  </conditionalFormatting>
  <conditionalFormatting sqref="C29">
    <cfRule type="cellIs" dxfId="297" priority="145" operator="greaterThan">
      <formula>4</formula>
    </cfRule>
    <cfRule type="cellIs" dxfId="296" priority="146" operator="equal">
      <formula>4</formula>
    </cfRule>
  </conditionalFormatting>
  <conditionalFormatting sqref="F28">
    <cfRule type="cellIs" dxfId="295" priority="143" operator="greaterThan">
      <formula>5</formula>
    </cfRule>
    <cfRule type="cellIs" dxfId="294" priority="144" operator="equal">
      <formula>5</formula>
    </cfRule>
  </conditionalFormatting>
  <conditionalFormatting sqref="E28">
    <cfRule type="cellIs" dxfId="293" priority="141" operator="greaterThan">
      <formula>6</formula>
    </cfRule>
    <cfRule type="cellIs" dxfId="292" priority="142" operator="equal">
      <formula>6</formula>
    </cfRule>
  </conditionalFormatting>
  <conditionalFormatting sqref="D28">
    <cfRule type="cellIs" dxfId="291" priority="139" operator="greaterThan">
      <formula>7</formula>
    </cfRule>
    <cfRule type="cellIs" dxfId="290" priority="140" operator="equal">
      <formula>7</formula>
    </cfRule>
  </conditionalFormatting>
  <conditionalFormatting sqref="C28">
    <cfRule type="cellIs" dxfId="289" priority="137" operator="greaterThan">
      <formula>8</formula>
    </cfRule>
    <cfRule type="cellIs" dxfId="288" priority="138" operator="equal">
      <formula>8</formula>
    </cfRule>
  </conditionalFormatting>
  <conditionalFormatting sqref="F27">
    <cfRule type="cellIs" dxfId="287" priority="135" operator="greaterThan">
      <formula>9</formula>
    </cfRule>
    <cfRule type="cellIs" dxfId="286" priority="136" operator="equal">
      <formula>9</formula>
    </cfRule>
  </conditionalFormatting>
  <conditionalFormatting sqref="E27">
    <cfRule type="cellIs" dxfId="285" priority="133" operator="greaterThan">
      <formula>10</formula>
    </cfRule>
    <cfRule type="cellIs" dxfId="284" priority="134" operator="equal">
      <formula>10</formula>
    </cfRule>
  </conditionalFormatting>
  <conditionalFormatting sqref="D27">
    <cfRule type="cellIs" dxfId="283" priority="131" operator="greaterThan">
      <formula>11</formula>
    </cfRule>
    <cfRule type="cellIs" dxfId="282" priority="132" operator="equal">
      <formula>11</formula>
    </cfRule>
  </conditionalFormatting>
  <conditionalFormatting sqref="C27">
    <cfRule type="cellIs" dxfId="281" priority="129" operator="greaterThan">
      <formula>12</formula>
    </cfRule>
    <cfRule type="cellIs" dxfId="280" priority="130" operator="equal">
      <formula>12</formula>
    </cfRule>
  </conditionalFormatting>
  <conditionalFormatting sqref="F26">
    <cfRule type="cellIs" dxfId="279" priority="127" operator="greaterThan">
      <formula>13</formula>
    </cfRule>
    <cfRule type="cellIs" dxfId="278" priority="128" operator="equal">
      <formula>13</formula>
    </cfRule>
  </conditionalFormatting>
  <conditionalFormatting sqref="E26">
    <cfRule type="cellIs" dxfId="277" priority="125" operator="greaterThan">
      <formula>14</formula>
    </cfRule>
    <cfRule type="cellIs" dxfId="276" priority="126" operator="equal">
      <formula>14</formula>
    </cfRule>
  </conditionalFormatting>
  <conditionalFormatting sqref="D26">
    <cfRule type="cellIs" dxfId="275" priority="123" operator="greaterThan">
      <formula>15</formula>
    </cfRule>
    <cfRule type="cellIs" dxfId="274" priority="124" operator="equal">
      <formula>15</formula>
    </cfRule>
  </conditionalFormatting>
  <conditionalFormatting sqref="C26">
    <cfRule type="cellIs" dxfId="273" priority="121" operator="greaterThan">
      <formula>16</formula>
    </cfRule>
    <cfRule type="cellIs" dxfId="272" priority="122" operator="equal">
      <formula>16</formula>
    </cfRule>
  </conditionalFormatting>
  <conditionalFormatting sqref="F25">
    <cfRule type="cellIs" dxfId="271" priority="119" operator="greaterThan">
      <formula>17</formula>
    </cfRule>
    <cfRule type="cellIs" dxfId="270" priority="120" operator="equal">
      <formula>17</formula>
    </cfRule>
  </conditionalFormatting>
  <conditionalFormatting sqref="E25">
    <cfRule type="cellIs" dxfId="269" priority="117" operator="greaterThan">
      <formula>18</formula>
    </cfRule>
    <cfRule type="cellIs" dxfId="268" priority="118" operator="equal">
      <formula>18</formula>
    </cfRule>
  </conditionalFormatting>
  <conditionalFormatting sqref="D25">
    <cfRule type="cellIs" dxfId="267" priority="115" operator="greaterThan">
      <formula>19</formula>
    </cfRule>
    <cfRule type="cellIs" dxfId="266" priority="116" operator="equal">
      <formula>19</formula>
    </cfRule>
  </conditionalFormatting>
  <conditionalFormatting sqref="C25">
    <cfRule type="cellIs" dxfId="265" priority="113" operator="greaterThan">
      <formula>20</formula>
    </cfRule>
    <cfRule type="cellIs" dxfId="264" priority="114" operator="equal">
      <formula>20</formula>
    </cfRule>
  </conditionalFormatting>
  <conditionalFormatting sqref="F24">
    <cfRule type="cellIs" dxfId="263" priority="111" operator="greaterThan">
      <formula>21</formula>
    </cfRule>
    <cfRule type="cellIs" dxfId="262" priority="112" operator="equal">
      <formula>21</formula>
    </cfRule>
  </conditionalFormatting>
  <conditionalFormatting sqref="E24">
    <cfRule type="cellIs" dxfId="261" priority="109" operator="greaterThan">
      <formula>22</formula>
    </cfRule>
    <cfRule type="cellIs" dxfId="260" priority="110" operator="equal">
      <formula>22</formula>
    </cfRule>
  </conditionalFormatting>
  <conditionalFormatting sqref="D24">
    <cfRule type="cellIs" dxfId="259" priority="107" operator="greaterThan">
      <formula>23</formula>
    </cfRule>
    <cfRule type="cellIs" dxfId="258" priority="108" operator="equal">
      <formula>23</formula>
    </cfRule>
  </conditionalFormatting>
  <conditionalFormatting sqref="C24">
    <cfRule type="cellIs" dxfId="257" priority="105" operator="greaterThan">
      <formula>24</formula>
    </cfRule>
    <cfRule type="cellIs" dxfId="256" priority="106" operator="equal">
      <formula>24</formula>
    </cfRule>
  </conditionalFormatting>
  <conditionalFormatting sqref="F23">
    <cfRule type="cellIs" dxfId="255" priority="103" operator="greaterThan">
      <formula>25</formula>
    </cfRule>
    <cfRule type="cellIs" dxfId="254" priority="104" operator="equal">
      <formula>25</formula>
    </cfRule>
  </conditionalFormatting>
  <conditionalFormatting sqref="E23">
    <cfRule type="cellIs" dxfId="253" priority="101" operator="greaterThan">
      <formula>26</formula>
    </cfRule>
    <cfRule type="cellIs" dxfId="252" priority="102" operator="equal">
      <formula>26</formula>
    </cfRule>
  </conditionalFormatting>
  <conditionalFormatting sqref="D23">
    <cfRule type="cellIs" dxfId="251" priority="99" operator="greaterThan">
      <formula>27</formula>
    </cfRule>
    <cfRule type="cellIs" dxfId="250" priority="100" operator="equal">
      <formula>27</formula>
    </cfRule>
  </conditionalFormatting>
  <conditionalFormatting sqref="C23">
    <cfRule type="cellIs" dxfId="249" priority="97" operator="greaterThan">
      <formula>28</formula>
    </cfRule>
    <cfRule type="cellIs" dxfId="248" priority="98" operator="equal">
      <formula>28</formula>
    </cfRule>
  </conditionalFormatting>
  <conditionalFormatting sqref="F22">
    <cfRule type="cellIs" dxfId="247" priority="95" operator="greaterThan">
      <formula>29</formula>
    </cfRule>
    <cfRule type="cellIs" dxfId="246" priority="96" operator="equal">
      <formula>29</formula>
    </cfRule>
  </conditionalFormatting>
  <conditionalFormatting sqref="E22">
    <cfRule type="cellIs" dxfId="245" priority="93" operator="greaterThan">
      <formula>30</formula>
    </cfRule>
    <cfRule type="cellIs" dxfId="244" priority="94" operator="equal">
      <formula>30</formula>
    </cfRule>
  </conditionalFormatting>
  <conditionalFormatting sqref="D22">
    <cfRule type="cellIs" dxfId="243" priority="91" operator="greaterThan">
      <formula>31</formula>
    </cfRule>
    <cfRule type="cellIs" dxfId="242" priority="92" operator="equal">
      <formula>31</formula>
    </cfRule>
  </conditionalFormatting>
  <conditionalFormatting sqref="C22">
    <cfRule type="cellIs" dxfId="241" priority="89" operator="greaterThan">
      <formula>32</formula>
    </cfRule>
    <cfRule type="cellIs" dxfId="240" priority="90" operator="equal">
      <formula>32</formula>
    </cfRule>
  </conditionalFormatting>
  <conditionalFormatting sqref="F21">
    <cfRule type="cellIs" dxfId="239" priority="87" operator="greaterThan">
      <formula>33</formula>
    </cfRule>
    <cfRule type="cellIs" dxfId="238" priority="88" operator="equal">
      <formula>33</formula>
    </cfRule>
  </conditionalFormatting>
  <conditionalFormatting sqref="E21">
    <cfRule type="cellIs" dxfId="237" priority="85" operator="greaterThan">
      <formula>34</formula>
    </cfRule>
    <cfRule type="cellIs" dxfId="236" priority="86" operator="equal">
      <formula>34</formula>
    </cfRule>
  </conditionalFormatting>
  <conditionalFormatting sqref="D21">
    <cfRule type="cellIs" dxfId="235" priority="83" operator="greaterThan">
      <formula>35</formula>
    </cfRule>
    <cfRule type="cellIs" dxfId="234" priority="84" operator="equal">
      <formula>35</formula>
    </cfRule>
  </conditionalFormatting>
  <conditionalFormatting sqref="C21">
    <cfRule type="cellIs" dxfId="233" priority="81" operator="greaterThan">
      <formula>36</formula>
    </cfRule>
    <cfRule type="cellIs" dxfId="232" priority="82" operator="equal">
      <formula>36</formula>
    </cfRule>
  </conditionalFormatting>
  <conditionalFormatting sqref="F20">
    <cfRule type="cellIs" dxfId="231" priority="79" operator="greaterThan">
      <formula>37</formula>
    </cfRule>
    <cfRule type="cellIs" dxfId="230" priority="80" operator="equal">
      <formula>37</formula>
    </cfRule>
  </conditionalFormatting>
  <conditionalFormatting sqref="E20">
    <cfRule type="cellIs" dxfId="229" priority="77" operator="greaterThan">
      <formula>38</formula>
    </cfRule>
    <cfRule type="cellIs" dxfId="228" priority="78" operator="equal">
      <formula>38</formula>
    </cfRule>
  </conditionalFormatting>
  <conditionalFormatting sqref="D20">
    <cfRule type="cellIs" dxfId="227" priority="75" operator="greaterThan">
      <formula>39</formula>
    </cfRule>
    <cfRule type="cellIs" dxfId="226" priority="76" operator="equal">
      <formula>39</formula>
    </cfRule>
  </conditionalFormatting>
  <conditionalFormatting sqref="C20">
    <cfRule type="cellIs" dxfId="225" priority="73" operator="greaterThan">
      <formula>40</formula>
    </cfRule>
    <cfRule type="cellIs" dxfId="224" priority="74" operator="equal">
      <formula>40</formula>
    </cfRule>
  </conditionalFormatting>
  <conditionalFormatting sqref="F19">
    <cfRule type="cellIs" dxfId="223" priority="71" operator="greaterThan">
      <formula>41</formula>
    </cfRule>
    <cfRule type="cellIs" dxfId="222" priority="72" operator="equal">
      <formula>41</formula>
    </cfRule>
  </conditionalFormatting>
  <conditionalFormatting sqref="E19">
    <cfRule type="cellIs" dxfId="221" priority="69" operator="greaterThan">
      <formula>42</formula>
    </cfRule>
    <cfRule type="cellIs" dxfId="220" priority="70" operator="equal">
      <formula>42</formula>
    </cfRule>
  </conditionalFormatting>
  <conditionalFormatting sqref="D19">
    <cfRule type="cellIs" dxfId="219" priority="67" operator="greaterThan">
      <formula>43</formula>
    </cfRule>
    <cfRule type="cellIs" dxfId="218" priority="68" operator="equal">
      <formula>43</formula>
    </cfRule>
  </conditionalFormatting>
  <conditionalFormatting sqref="C19">
    <cfRule type="cellIs" dxfId="217" priority="65" operator="greaterThan">
      <formula>44</formula>
    </cfRule>
    <cfRule type="cellIs" dxfId="216" priority="66" operator="equal">
      <formula>44</formula>
    </cfRule>
  </conditionalFormatting>
  <conditionalFormatting sqref="F18">
    <cfRule type="cellIs" dxfId="215" priority="63" operator="greaterThan">
      <formula>45</formula>
    </cfRule>
    <cfRule type="cellIs" dxfId="214" priority="64" operator="equal">
      <formula>45</formula>
    </cfRule>
  </conditionalFormatting>
  <conditionalFormatting sqref="E18">
    <cfRule type="cellIs" dxfId="213" priority="61" operator="greaterThan">
      <formula>46</formula>
    </cfRule>
    <cfRule type="cellIs" dxfId="212" priority="62" operator="equal">
      <formula>46</formula>
    </cfRule>
  </conditionalFormatting>
  <conditionalFormatting sqref="D18">
    <cfRule type="cellIs" dxfId="211" priority="59" operator="equal">
      <formula>47</formula>
    </cfRule>
    <cfRule type="cellIs" dxfId="210" priority="60" operator="greaterThan">
      <formula>47</formula>
    </cfRule>
  </conditionalFormatting>
  <conditionalFormatting sqref="C18">
    <cfRule type="cellIs" dxfId="209" priority="57" operator="greaterThan">
      <formula>48</formula>
    </cfRule>
    <cfRule type="cellIs" dxfId="208" priority="58" operator="equal">
      <formula>48</formula>
    </cfRule>
  </conditionalFormatting>
  <conditionalFormatting sqref="F17">
    <cfRule type="cellIs" dxfId="207" priority="55" operator="greaterThan">
      <formula>49</formula>
    </cfRule>
    <cfRule type="cellIs" dxfId="206" priority="56" operator="equal">
      <formula>49</formula>
    </cfRule>
  </conditionalFormatting>
  <conditionalFormatting sqref="E17">
    <cfRule type="cellIs" dxfId="205" priority="53" operator="greaterThan">
      <formula>50</formula>
    </cfRule>
    <cfRule type="cellIs" dxfId="204" priority="54" operator="equal">
      <formula>50</formula>
    </cfRule>
  </conditionalFormatting>
  <conditionalFormatting sqref="D17">
    <cfRule type="cellIs" dxfId="203" priority="51" operator="greaterThan">
      <formula>51</formula>
    </cfRule>
    <cfRule type="cellIs" dxfId="202" priority="52" operator="equal">
      <formula>51</formula>
    </cfRule>
  </conditionalFormatting>
  <conditionalFormatting sqref="C17">
    <cfRule type="cellIs" dxfId="201" priority="49" operator="greaterThan">
      <formula>52</formula>
    </cfRule>
    <cfRule type="cellIs" dxfId="200" priority="50" operator="equal">
      <formula>52</formula>
    </cfRule>
  </conditionalFormatting>
  <conditionalFormatting sqref="F16">
    <cfRule type="cellIs" dxfId="199" priority="47" operator="greaterThan">
      <formula>53</formula>
    </cfRule>
    <cfRule type="cellIs" dxfId="198" priority="48" operator="equal">
      <formula>53</formula>
    </cfRule>
  </conditionalFormatting>
  <conditionalFormatting sqref="E16">
    <cfRule type="cellIs" dxfId="197" priority="45" operator="greaterThan">
      <formula>54</formula>
    </cfRule>
    <cfRule type="cellIs" dxfId="196" priority="46" operator="equal">
      <formula>54</formula>
    </cfRule>
  </conditionalFormatting>
  <conditionalFormatting sqref="D16">
    <cfRule type="cellIs" dxfId="195" priority="43" operator="greaterThan">
      <formula>55</formula>
    </cfRule>
    <cfRule type="cellIs" dxfId="194" priority="44" operator="equal">
      <formula>55</formula>
    </cfRule>
  </conditionalFormatting>
  <conditionalFormatting sqref="C16">
    <cfRule type="cellIs" dxfId="193" priority="41" operator="greaterThan">
      <formula>56</formula>
    </cfRule>
    <cfRule type="cellIs" dxfId="192" priority="42" operator="equal">
      <formula>56</formula>
    </cfRule>
  </conditionalFormatting>
  <conditionalFormatting sqref="F15">
    <cfRule type="cellIs" dxfId="191" priority="39" operator="equal">
      <formula>57</formula>
    </cfRule>
    <cfRule type="cellIs" dxfId="190" priority="40" operator="greaterThan">
      <formula>57</formula>
    </cfRule>
  </conditionalFormatting>
  <conditionalFormatting sqref="E15">
    <cfRule type="cellIs" dxfId="189" priority="37" operator="greaterThan">
      <formula>58</formula>
    </cfRule>
    <cfRule type="cellIs" dxfId="188" priority="38" operator="equal">
      <formula>58</formula>
    </cfRule>
  </conditionalFormatting>
  <conditionalFormatting sqref="D15">
    <cfRule type="cellIs" dxfId="187" priority="35" operator="greaterThan">
      <formula>59</formula>
    </cfRule>
    <cfRule type="cellIs" dxfId="186" priority="36" operator="equal">
      <formula>59</formula>
    </cfRule>
  </conditionalFormatting>
  <conditionalFormatting sqref="C15">
    <cfRule type="cellIs" dxfId="185" priority="33" operator="greaterThan">
      <formula>60</formula>
    </cfRule>
    <cfRule type="cellIs" dxfId="184" priority="34" operator="equal">
      <formula>60</formula>
    </cfRule>
  </conditionalFormatting>
  <conditionalFormatting sqref="F14">
    <cfRule type="cellIs" dxfId="183" priority="31" operator="greaterThan">
      <formula>61</formula>
    </cfRule>
    <cfRule type="cellIs" dxfId="182" priority="32" operator="equal">
      <formula>61</formula>
    </cfRule>
  </conditionalFormatting>
  <conditionalFormatting sqref="E14">
    <cfRule type="cellIs" dxfId="181" priority="29" operator="greaterThan">
      <formula>62</formula>
    </cfRule>
    <cfRule type="cellIs" dxfId="180" priority="30" operator="equal">
      <formula>62</formula>
    </cfRule>
  </conditionalFormatting>
  <conditionalFormatting sqref="D14">
    <cfRule type="cellIs" dxfId="179" priority="27" operator="greaterThan">
      <formula>63</formula>
    </cfRule>
    <cfRule type="cellIs" dxfId="178" priority="28" operator="equal">
      <formula>63</formula>
    </cfRule>
  </conditionalFormatting>
  <conditionalFormatting sqref="C14">
    <cfRule type="cellIs" dxfId="177" priority="25" operator="greaterThan">
      <formula>64</formula>
    </cfRule>
    <cfRule type="cellIs" dxfId="176" priority="26" operator="equal">
      <formula>64</formula>
    </cfRule>
  </conditionalFormatting>
  <conditionalFormatting sqref="F13">
    <cfRule type="cellIs" dxfId="175" priority="23" operator="greaterThan">
      <formula>65</formula>
    </cfRule>
    <cfRule type="cellIs" dxfId="174" priority="24" operator="equal">
      <formula>65</formula>
    </cfRule>
  </conditionalFormatting>
  <conditionalFormatting sqref="E13">
    <cfRule type="cellIs" dxfId="173" priority="21" operator="greaterThan">
      <formula>66</formula>
    </cfRule>
    <cfRule type="cellIs" dxfId="172" priority="22" operator="equal">
      <formula>66</formula>
    </cfRule>
  </conditionalFormatting>
  <conditionalFormatting sqref="D13">
    <cfRule type="cellIs" dxfId="171" priority="19" operator="greaterThan">
      <formula>67</formula>
    </cfRule>
    <cfRule type="cellIs" dxfId="170" priority="20" operator="equal">
      <formula>67</formula>
    </cfRule>
  </conditionalFormatting>
  <conditionalFormatting sqref="C13">
    <cfRule type="cellIs" dxfId="169" priority="17" operator="greaterThan">
      <formula>68</formula>
    </cfRule>
    <cfRule type="cellIs" dxfId="168" priority="18" operator="equal">
      <formula>68</formula>
    </cfRule>
  </conditionalFormatting>
  <conditionalFormatting sqref="F12">
    <cfRule type="cellIs" dxfId="167" priority="15" operator="greaterThan">
      <formula>69</formula>
    </cfRule>
    <cfRule type="cellIs" dxfId="166" priority="16" operator="equal">
      <formula>69</formula>
    </cfRule>
  </conditionalFormatting>
  <conditionalFormatting sqref="E12">
    <cfRule type="cellIs" dxfId="165" priority="13" operator="greaterThan">
      <formula>70</formula>
    </cfRule>
    <cfRule type="cellIs" dxfId="164" priority="14" operator="equal">
      <formula>70</formula>
    </cfRule>
  </conditionalFormatting>
  <conditionalFormatting sqref="D12">
    <cfRule type="cellIs" dxfId="163" priority="11" operator="greaterThan">
      <formula>71</formula>
    </cfRule>
    <cfRule type="cellIs" dxfId="162" priority="12" operator="equal">
      <formula>71</formula>
    </cfRule>
  </conditionalFormatting>
  <conditionalFormatting sqref="C12">
    <cfRule type="cellIs" dxfId="161" priority="9" operator="greaterThan">
      <formula>72</formula>
    </cfRule>
    <cfRule type="cellIs" dxfId="160" priority="10" operator="equal">
      <formula>72</formula>
    </cfRule>
  </conditionalFormatting>
  <conditionalFormatting sqref="F11">
    <cfRule type="cellIs" dxfId="159" priority="7" operator="greaterThan">
      <formula>73</formula>
    </cfRule>
    <cfRule type="cellIs" dxfId="158" priority="8" operator="equal">
      <formula>73</formula>
    </cfRule>
  </conditionalFormatting>
  <conditionalFormatting sqref="E11">
    <cfRule type="cellIs" dxfId="157" priority="5" operator="greaterThan">
      <formula>74</formula>
    </cfRule>
    <cfRule type="cellIs" dxfId="156" priority="6" operator="equal">
      <formula>74</formula>
    </cfRule>
  </conditionalFormatting>
  <conditionalFormatting sqref="D11">
    <cfRule type="cellIs" dxfId="155" priority="3" operator="greaterThan">
      <formula>75</formula>
    </cfRule>
    <cfRule type="cellIs" dxfId="154" priority="4" operator="equal">
      <formula>75</formula>
    </cfRule>
  </conditionalFormatting>
  <conditionalFormatting sqref="C11">
    <cfRule type="cellIs" dxfId="153" priority="1" operator="greaterThan">
      <formula>76</formula>
    </cfRule>
    <cfRule type="cellIs" dxfId="152" priority="2" operator="equal">
      <formula>76</formula>
    </cfRule>
  </conditionalFormatting>
  <pageMargins left="0.59055118110236227" right="0.59055118110236227" top="1.3779527559055118" bottom="0.98425196850393704" header="0.39370078740157483" footer="0.39370078740157483"/>
  <pageSetup paperSize="9" scale="84" orientation="landscape" r:id="rId2"/>
  <headerFooter scaleWithDoc="0">
    <firstHeader>&amp;L&amp;G&amp;R&amp;7
Baar, Bilten, Chur, Oberbüren, St. Gallen, Weinfelden, Winterthur</firstHeader>
    <firstFooter xml:space="preserve">&amp;L&amp;7[Dokument-Nr]
Seite &amp;P von &amp;N
&amp;R&amp;7IBG Engineering AG
ibg.ch
</firstFoot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I47"/>
  <sheetViews>
    <sheetView zoomScale="110" zoomScaleNormal="110" zoomScalePageLayoutView="115" workbookViewId="0">
      <selection activeCell="I16" sqref="I16"/>
    </sheetView>
  </sheetViews>
  <sheetFormatPr baseColWidth="10" defaultColWidth="11.28515625" defaultRowHeight="12" x14ac:dyDescent="0.2"/>
  <cols>
    <col min="1" max="1" width="2.28515625" style="1" customWidth="1"/>
    <col min="2" max="2" width="5.5703125" style="1" customWidth="1"/>
    <col min="3" max="6" width="3.7109375" style="1" customWidth="1"/>
    <col min="7" max="7" width="11.28515625" style="1" customWidth="1"/>
    <col min="8" max="8" width="5.7109375" style="1" customWidth="1"/>
    <col min="9" max="9" width="7.5703125" style="1" customWidth="1"/>
    <col min="10" max="10" width="7.28515625" style="1" customWidth="1"/>
    <col min="11" max="11" width="7.85546875" style="1" customWidth="1"/>
    <col min="12" max="12" width="7" style="1" customWidth="1"/>
    <col min="13" max="13" width="11.28515625" style="1" customWidth="1"/>
    <col min="14" max="14" width="8.28515625" style="1" customWidth="1"/>
    <col min="15" max="15" width="7.7109375" style="1" customWidth="1"/>
    <col min="16" max="16" width="20.7109375" style="1" customWidth="1"/>
    <col min="17" max="17" width="6.85546875" style="1" customWidth="1"/>
    <col min="18" max="18" width="6.140625" style="1" customWidth="1"/>
    <col min="19" max="19" width="3.7109375" style="1" customWidth="1"/>
    <col min="20" max="20" width="4.85546875" style="1" customWidth="1"/>
    <col min="21" max="16384" width="11.28515625" style="1"/>
  </cols>
  <sheetData>
    <row r="1" spans="1:35" s="6" customFormat="1" ht="15" customHeight="1" x14ac:dyDescent="0.2">
      <c r="A1" s="268"/>
      <c r="B1" s="269"/>
      <c r="C1" s="269"/>
      <c r="D1" s="269"/>
      <c r="E1" s="269"/>
      <c r="F1" s="269"/>
      <c r="G1" s="269"/>
      <c r="H1" s="269"/>
      <c r="I1" s="269"/>
      <c r="J1" s="269"/>
      <c r="K1" s="269"/>
      <c r="L1" s="269"/>
      <c r="M1" s="269"/>
      <c r="N1" s="269"/>
      <c r="O1" s="269"/>
      <c r="P1" s="269"/>
      <c r="Q1" s="269"/>
      <c r="R1" s="269"/>
      <c r="S1" s="269"/>
      <c r="T1" s="269"/>
      <c r="U1" s="270"/>
      <c r="V1" s="20"/>
      <c r="W1" s="20"/>
      <c r="X1" s="20"/>
      <c r="Y1" s="20"/>
      <c r="Z1" s="20"/>
      <c r="AA1" s="20"/>
      <c r="AB1" s="5"/>
      <c r="AC1" s="5"/>
      <c r="AD1" s="5"/>
      <c r="AE1" s="5"/>
      <c r="AF1" s="5"/>
      <c r="AG1" s="5"/>
      <c r="AH1" s="5"/>
      <c r="AI1" s="5"/>
    </row>
    <row r="2" spans="1:35" s="8" customFormat="1" ht="14.25" customHeight="1" x14ac:dyDescent="0.3">
      <c r="A2" s="271" t="s">
        <v>95</v>
      </c>
      <c r="B2" s="272"/>
      <c r="C2" s="272"/>
      <c r="D2" s="272"/>
      <c r="E2" s="272"/>
      <c r="F2" s="272"/>
      <c r="G2" s="272"/>
      <c r="H2" s="272"/>
      <c r="I2" s="272"/>
      <c r="J2" s="272"/>
      <c r="K2" s="272"/>
      <c r="L2" s="272"/>
      <c r="M2" s="272"/>
      <c r="N2" s="272"/>
      <c r="O2" s="272"/>
      <c r="P2" s="272"/>
      <c r="Q2" s="272"/>
      <c r="R2" s="272"/>
      <c r="S2" s="272"/>
      <c r="T2" s="272"/>
      <c r="U2" s="273"/>
      <c r="V2" s="20"/>
      <c r="W2" s="20"/>
      <c r="X2" s="20"/>
      <c r="Y2" s="20"/>
      <c r="Z2" s="20"/>
      <c r="AA2" s="20"/>
      <c r="AB2" s="7"/>
      <c r="AC2" s="7"/>
      <c r="AD2" s="7"/>
      <c r="AE2" s="7"/>
      <c r="AF2" s="7"/>
      <c r="AG2" s="7"/>
      <c r="AH2" s="7"/>
      <c r="AI2" s="7"/>
    </row>
    <row r="3" spans="1:35" s="9" customFormat="1" ht="26.25" customHeight="1" x14ac:dyDescent="0.2">
      <c r="A3" s="274" t="s">
        <v>94</v>
      </c>
      <c r="B3" s="275"/>
      <c r="C3" s="275"/>
      <c r="D3" s="275"/>
      <c r="E3" s="275"/>
      <c r="F3" s="275"/>
      <c r="G3" s="275"/>
      <c r="H3" s="275"/>
      <c r="I3" s="275"/>
      <c r="J3" s="275"/>
      <c r="K3" s="275"/>
      <c r="L3" s="275"/>
      <c r="M3" s="275"/>
      <c r="N3" s="275"/>
      <c r="O3" s="275"/>
      <c r="P3" s="275"/>
      <c r="Q3" s="275"/>
      <c r="R3" s="275"/>
      <c r="S3" s="275"/>
      <c r="T3" s="275"/>
      <c r="U3" s="276"/>
      <c r="V3" s="20"/>
      <c r="W3" s="20"/>
      <c r="X3" s="20"/>
      <c r="Y3" s="20"/>
      <c r="Z3" s="20"/>
      <c r="AA3" s="20"/>
      <c r="AB3" s="7"/>
      <c r="AC3" s="7"/>
      <c r="AD3" s="7"/>
      <c r="AE3" s="7"/>
      <c r="AF3" s="7"/>
      <c r="AG3" s="7"/>
      <c r="AH3" s="7"/>
      <c r="AI3" s="7"/>
    </row>
    <row r="4" spans="1:35" s="9" customFormat="1" ht="21.75" customHeight="1" x14ac:dyDescent="0.2">
      <c r="A4" s="277" t="s">
        <v>105</v>
      </c>
      <c r="B4" s="278"/>
      <c r="C4" s="278"/>
      <c r="D4" s="278"/>
      <c r="E4" s="278"/>
      <c r="F4" s="278"/>
      <c r="G4" s="278"/>
      <c r="H4" s="278"/>
      <c r="I4" s="278"/>
      <c r="J4" s="278"/>
      <c r="K4" s="278"/>
      <c r="L4" s="278"/>
      <c r="M4" s="278"/>
      <c r="N4" s="278"/>
      <c r="O4" s="278"/>
      <c r="P4" s="278"/>
      <c r="Q4" s="278"/>
      <c r="R4" s="278"/>
      <c r="S4" s="278"/>
      <c r="T4" s="278"/>
      <c r="U4" s="279"/>
      <c r="V4" s="20"/>
      <c r="W4" s="20"/>
      <c r="X4" s="20"/>
      <c r="Y4" s="20"/>
      <c r="Z4" s="20"/>
      <c r="AA4" s="20"/>
      <c r="AB4" s="7"/>
      <c r="AC4" s="7"/>
      <c r="AD4" s="7"/>
      <c r="AE4" s="7"/>
      <c r="AF4" s="7"/>
      <c r="AG4" s="7"/>
      <c r="AH4" s="7"/>
      <c r="AI4" s="7"/>
    </row>
    <row r="5" spans="1:35" s="6" customFormat="1" ht="15" customHeight="1" x14ac:dyDescent="0.2">
      <c r="A5" s="280"/>
      <c r="B5" s="281"/>
      <c r="C5" s="281"/>
      <c r="D5" s="281"/>
      <c r="E5" s="281"/>
      <c r="F5" s="281"/>
      <c r="G5" s="281"/>
      <c r="H5" s="281"/>
      <c r="I5" s="281"/>
      <c r="J5" s="281"/>
      <c r="K5" s="281"/>
      <c r="L5" s="281"/>
      <c r="M5" s="281"/>
      <c r="N5" s="281"/>
      <c r="O5" s="281"/>
      <c r="P5" s="281"/>
      <c r="Q5" s="281"/>
      <c r="R5" s="281"/>
      <c r="S5" s="281"/>
      <c r="T5" s="281"/>
      <c r="U5" s="282"/>
      <c r="V5" s="20"/>
      <c r="W5" s="20"/>
      <c r="X5" s="20"/>
      <c r="Y5" s="20"/>
      <c r="Z5" s="20"/>
      <c r="AA5" s="20"/>
      <c r="AB5" s="10"/>
      <c r="AC5" s="10"/>
      <c r="AD5" s="10"/>
      <c r="AE5" s="10"/>
      <c r="AF5" s="10"/>
      <c r="AG5" s="10"/>
      <c r="AH5" s="10"/>
      <c r="AI5" s="10"/>
    </row>
    <row r="6" spans="1:35" s="4" customFormat="1" ht="9.9499999999999993" customHeight="1" x14ac:dyDescent="0.2">
      <c r="A6" s="283"/>
      <c r="B6" s="284"/>
      <c r="C6" s="284"/>
      <c r="D6" s="284"/>
      <c r="E6" s="284"/>
      <c r="F6" s="284"/>
      <c r="G6" s="284"/>
      <c r="H6" s="284"/>
      <c r="I6" s="284"/>
      <c r="J6" s="284"/>
      <c r="K6" s="284"/>
      <c r="L6" s="284"/>
      <c r="M6" s="284"/>
      <c r="N6" s="284"/>
      <c r="O6" s="284"/>
      <c r="P6" s="284"/>
      <c r="Q6" s="284"/>
      <c r="R6" s="284"/>
      <c r="S6" s="284"/>
      <c r="T6" s="284"/>
      <c r="U6" s="285"/>
      <c r="V6" s="11"/>
      <c r="W6" s="11"/>
      <c r="X6" s="11"/>
      <c r="Y6" s="11"/>
      <c r="Z6" s="11"/>
      <c r="AA6" s="11"/>
    </row>
    <row r="7" spans="1:35" s="13" customFormat="1" ht="5.0999999999999996" customHeight="1" x14ac:dyDescent="0.2">
      <c r="A7" s="286"/>
      <c r="B7" s="287"/>
      <c r="C7" s="287"/>
      <c r="D7" s="287"/>
      <c r="E7" s="287"/>
      <c r="F7" s="287"/>
      <c r="G7" s="287"/>
      <c r="H7" s="287"/>
      <c r="I7" s="287"/>
      <c r="J7" s="287"/>
      <c r="K7" s="287"/>
      <c r="L7" s="287"/>
      <c r="M7" s="287"/>
      <c r="N7" s="287"/>
      <c r="O7" s="287"/>
      <c r="P7" s="287"/>
      <c r="Q7" s="287"/>
      <c r="R7" s="287"/>
      <c r="S7" s="287"/>
      <c r="T7" s="287"/>
      <c r="U7" s="288"/>
      <c r="V7" s="12"/>
      <c r="W7" s="12"/>
      <c r="X7" s="12"/>
      <c r="Y7" s="12"/>
      <c r="Z7" s="12"/>
      <c r="AA7" s="12"/>
    </row>
    <row r="8" spans="1:35" s="14" customFormat="1" ht="14.1" customHeight="1" x14ac:dyDescent="0.2">
      <c r="A8" s="114"/>
      <c r="B8" s="115"/>
      <c r="C8" s="116"/>
      <c r="D8" s="116"/>
      <c r="E8" s="116"/>
      <c r="F8" s="116"/>
      <c r="G8" s="116"/>
      <c r="H8" s="117"/>
      <c r="I8" s="116"/>
      <c r="J8" s="116"/>
      <c r="K8" s="116"/>
      <c r="L8" s="116"/>
      <c r="M8" s="116"/>
      <c r="N8" s="116"/>
      <c r="O8" s="116"/>
      <c r="P8" s="116"/>
      <c r="Q8" s="116"/>
      <c r="R8" s="116"/>
      <c r="S8" s="116"/>
      <c r="T8" s="116"/>
      <c r="U8" s="118"/>
      <c r="V8" s="15"/>
      <c r="W8" s="15"/>
      <c r="X8" s="15"/>
      <c r="Y8" s="15"/>
      <c r="Z8" s="15"/>
      <c r="AA8" s="15"/>
      <c r="AB8" s="13"/>
      <c r="AC8" s="13"/>
      <c r="AD8" s="13"/>
      <c r="AE8" s="13"/>
    </row>
    <row r="9" spans="1:35" s="14" customFormat="1" ht="14.1" customHeight="1" x14ac:dyDescent="0.2">
      <c r="A9" s="119"/>
      <c r="B9" s="120"/>
      <c r="C9" s="121"/>
      <c r="D9" s="121"/>
      <c r="E9" s="121"/>
      <c r="F9" s="121"/>
      <c r="G9" s="121"/>
      <c r="H9" s="122"/>
      <c r="I9" s="121"/>
      <c r="J9" s="121"/>
      <c r="K9" s="121"/>
      <c r="L9" s="121"/>
      <c r="M9" s="121"/>
      <c r="N9" s="121"/>
      <c r="O9" s="121"/>
      <c r="P9" s="121"/>
      <c r="Q9" s="121"/>
      <c r="R9" s="121"/>
      <c r="S9" s="121"/>
      <c r="T9" s="121"/>
      <c r="U9" s="123"/>
      <c r="V9" s="15"/>
      <c r="W9" s="15"/>
      <c r="X9" s="15"/>
      <c r="Y9" s="15"/>
      <c r="Z9" s="15"/>
      <c r="AA9" s="15"/>
      <c r="AB9" s="13"/>
      <c r="AC9" s="13"/>
      <c r="AD9" s="13"/>
      <c r="AE9" s="13"/>
    </row>
    <row r="10" spans="1:35" s="13" customFormat="1" ht="14.1" customHeight="1" x14ac:dyDescent="0.3">
      <c r="A10" s="119"/>
      <c r="B10" s="120"/>
      <c r="C10" s="267" t="s">
        <v>106</v>
      </c>
      <c r="D10" s="267"/>
      <c r="E10" s="267"/>
      <c r="F10" s="267"/>
      <c r="G10" s="121"/>
      <c r="H10" s="142" t="s">
        <v>100</v>
      </c>
      <c r="I10" s="128" t="s">
        <v>87</v>
      </c>
      <c r="J10" s="129"/>
      <c r="K10" s="130"/>
      <c r="L10" s="131"/>
      <c r="M10" s="129"/>
      <c r="N10" s="129"/>
      <c r="O10" s="129"/>
      <c r="P10" s="129"/>
      <c r="Q10" s="129"/>
      <c r="R10" s="121"/>
      <c r="S10" s="121"/>
      <c r="T10" s="121"/>
      <c r="U10" s="123"/>
      <c r="V10" s="21"/>
      <c r="W10" s="21"/>
      <c r="X10" s="16"/>
      <c r="Y10" s="16"/>
      <c r="Z10" s="17"/>
      <c r="AA10" s="18"/>
    </row>
    <row r="11" spans="1:35" s="13" customFormat="1" ht="14.1" customHeight="1" thickBot="1" x14ac:dyDescent="0.25">
      <c r="A11" s="119"/>
      <c r="B11" s="120"/>
      <c r="C11" s="121"/>
      <c r="D11" s="121"/>
      <c r="E11" s="121"/>
      <c r="F11" s="121"/>
      <c r="G11" s="121"/>
      <c r="H11" s="122"/>
      <c r="I11" s="132"/>
      <c r="J11" s="121"/>
      <c r="K11" s="121"/>
      <c r="L11" s="121"/>
      <c r="M11" s="121"/>
      <c r="N11" s="121"/>
      <c r="O11" s="121"/>
      <c r="P11" s="121"/>
      <c r="Q11" s="121"/>
      <c r="R11" s="121"/>
      <c r="S11" s="121"/>
      <c r="T11" s="121"/>
      <c r="U11" s="123"/>
      <c r="V11" s="21"/>
      <c r="W11" s="21"/>
      <c r="X11" s="16"/>
      <c r="Y11" s="16"/>
      <c r="Z11" s="19"/>
      <c r="AA11" s="18"/>
    </row>
    <row r="12" spans="1:35" s="13" customFormat="1" ht="14.1" customHeight="1" thickBot="1" x14ac:dyDescent="0.35">
      <c r="A12" s="119"/>
      <c r="B12" s="120"/>
      <c r="C12" s="144">
        <f>I16</f>
        <v>14</v>
      </c>
      <c r="D12" s="144">
        <f>I16</f>
        <v>14</v>
      </c>
      <c r="E12" s="144">
        <f>I16</f>
        <v>14</v>
      </c>
      <c r="F12" s="144">
        <f>I16</f>
        <v>14</v>
      </c>
      <c r="G12" s="121"/>
      <c r="H12" s="122"/>
      <c r="I12" s="133" t="s">
        <v>98</v>
      </c>
      <c r="J12" s="129"/>
      <c r="K12" s="129"/>
      <c r="L12" s="129"/>
      <c r="M12" s="129"/>
      <c r="N12" s="129"/>
      <c r="O12" s="145"/>
      <c r="P12" s="145"/>
      <c r="Q12" s="98">
        <v>5000</v>
      </c>
      <c r="R12" s="101" t="s">
        <v>11</v>
      </c>
      <c r="S12" s="129"/>
      <c r="T12" s="143" t="s">
        <v>92</v>
      </c>
      <c r="U12" s="123"/>
      <c r="V12" s="21"/>
      <c r="W12" s="21"/>
      <c r="X12" s="16"/>
      <c r="Y12" s="16"/>
      <c r="Z12" s="17"/>
      <c r="AA12" s="18"/>
    </row>
    <row r="13" spans="1:35" s="13" customFormat="1" ht="14.1" customHeight="1" x14ac:dyDescent="0.2">
      <c r="A13" s="119"/>
      <c r="B13" s="120"/>
      <c r="C13" s="144">
        <f>I16</f>
        <v>14</v>
      </c>
      <c r="D13" s="144">
        <f>I16</f>
        <v>14</v>
      </c>
      <c r="E13" s="144">
        <f>I16</f>
        <v>14</v>
      </c>
      <c r="F13" s="144">
        <f>I16</f>
        <v>14</v>
      </c>
      <c r="G13" s="121"/>
      <c r="H13" s="122"/>
      <c r="I13" s="134" t="s">
        <v>96</v>
      </c>
      <c r="J13" s="121"/>
      <c r="K13" s="121"/>
      <c r="L13" s="121"/>
      <c r="M13" s="147" t="s">
        <v>97</v>
      </c>
      <c r="N13" s="121"/>
      <c r="O13" s="121"/>
      <c r="P13" s="121"/>
      <c r="Q13" s="146">
        <f>Q12*0.8</f>
        <v>4000</v>
      </c>
      <c r="R13" s="121"/>
      <c r="S13" s="121"/>
      <c r="T13" s="121"/>
      <c r="U13" s="123"/>
      <c r="V13" s="12"/>
      <c r="W13" s="12"/>
      <c r="X13" s="12"/>
      <c r="Y13" s="12"/>
      <c r="Z13" s="12"/>
      <c r="AA13" s="12"/>
    </row>
    <row r="14" spans="1:35" s="13" customFormat="1" ht="14.1" customHeight="1" x14ac:dyDescent="0.2">
      <c r="A14" s="119"/>
      <c r="B14" s="120"/>
      <c r="C14" s="144">
        <f>I16</f>
        <v>14</v>
      </c>
      <c r="D14" s="144">
        <f>I16</f>
        <v>14</v>
      </c>
      <c r="E14" s="144">
        <f>I16</f>
        <v>14</v>
      </c>
      <c r="F14" s="144">
        <f>I16</f>
        <v>14</v>
      </c>
      <c r="G14" s="121"/>
      <c r="H14" s="122"/>
      <c r="I14" s="132"/>
      <c r="J14" s="121"/>
      <c r="K14" s="121"/>
      <c r="L14" s="121"/>
      <c r="M14" s="121"/>
      <c r="N14" s="121"/>
      <c r="O14" s="121"/>
      <c r="P14" s="121"/>
      <c r="Q14" s="121"/>
      <c r="R14" s="121"/>
      <c r="S14" s="121"/>
      <c r="T14" s="121"/>
      <c r="U14" s="123"/>
      <c r="V14" s="22"/>
      <c r="W14" s="22"/>
      <c r="X14" s="22"/>
      <c r="Y14" s="22"/>
      <c r="Z14" s="22"/>
      <c r="AA14" s="22"/>
    </row>
    <row r="15" spans="1:35" s="13" customFormat="1" ht="14.1" customHeight="1" thickBot="1" x14ac:dyDescent="0.3">
      <c r="A15" s="119"/>
      <c r="B15" s="120"/>
      <c r="C15" s="144">
        <f>I16</f>
        <v>14</v>
      </c>
      <c r="D15" s="144">
        <f>I16</f>
        <v>14</v>
      </c>
      <c r="E15" s="144">
        <f>I16</f>
        <v>14</v>
      </c>
      <c r="F15" s="144">
        <f>I16</f>
        <v>14</v>
      </c>
      <c r="G15" s="121"/>
      <c r="H15" s="142" t="s">
        <v>101</v>
      </c>
      <c r="I15" s="133" t="s">
        <v>93</v>
      </c>
      <c r="J15" s="121"/>
      <c r="K15" s="121"/>
      <c r="L15" s="121"/>
      <c r="M15" s="121"/>
      <c r="N15" s="121"/>
      <c r="O15" s="121"/>
      <c r="P15" s="121"/>
      <c r="Q15" s="121"/>
      <c r="R15" s="121"/>
      <c r="S15" s="121"/>
      <c r="T15" s="121"/>
      <c r="U15" s="123"/>
      <c r="V15" s="21"/>
      <c r="W15" s="21"/>
      <c r="X15" s="16"/>
      <c r="Y15" s="16"/>
      <c r="Z15" s="17"/>
      <c r="AA15" s="18"/>
    </row>
    <row r="16" spans="1:35" s="13" customFormat="1" ht="14.1" customHeight="1" thickBot="1" x14ac:dyDescent="0.3">
      <c r="A16" s="119"/>
      <c r="B16" s="120"/>
      <c r="C16" s="144">
        <f>I16</f>
        <v>14</v>
      </c>
      <c r="D16" s="144">
        <f>I16</f>
        <v>14</v>
      </c>
      <c r="E16" s="144">
        <f>I16</f>
        <v>14</v>
      </c>
      <c r="F16" s="144">
        <f>I16</f>
        <v>14</v>
      </c>
      <c r="G16" s="121"/>
      <c r="H16" s="127"/>
      <c r="I16" s="98">
        <f>VLOOKUP($Q$13,Datenbank!R3:S79,2,TRUE)</f>
        <v>14</v>
      </c>
      <c r="J16" s="101" t="s">
        <v>86</v>
      </c>
      <c r="K16" s="135" t="s">
        <v>104</v>
      </c>
      <c r="L16" s="121"/>
      <c r="M16" s="121"/>
      <c r="N16" s="121"/>
      <c r="O16" s="121"/>
      <c r="P16" s="121"/>
      <c r="Q16" s="121"/>
      <c r="R16" s="121"/>
      <c r="S16" s="121"/>
      <c r="T16" s="121"/>
      <c r="U16" s="123"/>
      <c r="V16" s="21"/>
      <c r="W16" s="21"/>
      <c r="X16" s="16"/>
      <c r="Y16" s="16"/>
      <c r="Z16" s="19"/>
      <c r="AA16" s="18"/>
    </row>
    <row r="17" spans="1:27" s="13" customFormat="1" ht="14.1" customHeight="1" x14ac:dyDescent="0.2">
      <c r="A17" s="119"/>
      <c r="B17" s="120"/>
      <c r="C17" s="144">
        <f>I16</f>
        <v>14</v>
      </c>
      <c r="D17" s="144">
        <f>I16</f>
        <v>14</v>
      </c>
      <c r="E17" s="144">
        <f>I16</f>
        <v>14</v>
      </c>
      <c r="F17" s="144">
        <f>I16</f>
        <v>14</v>
      </c>
      <c r="G17" s="121"/>
      <c r="H17" s="122"/>
      <c r="I17" s="121"/>
      <c r="J17" s="121"/>
      <c r="K17" s="121"/>
      <c r="L17" s="121"/>
      <c r="M17" s="121"/>
      <c r="N17" s="121"/>
      <c r="O17" s="121"/>
      <c r="P17" s="121"/>
      <c r="Q17" s="121"/>
      <c r="R17" s="121"/>
      <c r="S17" s="121"/>
      <c r="T17" s="121"/>
      <c r="U17" s="123"/>
      <c r="V17" s="21"/>
      <c r="W17" s="21"/>
      <c r="X17" s="16"/>
      <c r="Y17" s="16"/>
      <c r="Z17" s="17"/>
      <c r="AA17" s="18"/>
    </row>
    <row r="18" spans="1:27" s="13" customFormat="1" ht="14.1" customHeight="1" x14ac:dyDescent="0.2">
      <c r="A18" s="119"/>
      <c r="B18" s="120"/>
      <c r="C18" s="144">
        <f>I16</f>
        <v>14</v>
      </c>
      <c r="D18" s="144">
        <f>I16</f>
        <v>14</v>
      </c>
      <c r="E18" s="144">
        <f>I16</f>
        <v>14</v>
      </c>
      <c r="F18" s="144">
        <f>I16</f>
        <v>14</v>
      </c>
      <c r="G18" s="121"/>
      <c r="H18" s="122"/>
      <c r="I18" s="121"/>
      <c r="J18" s="121"/>
      <c r="K18" s="121"/>
      <c r="L18" s="121"/>
      <c r="M18" s="121"/>
      <c r="N18" s="121"/>
      <c r="O18" s="121"/>
      <c r="P18" s="121"/>
      <c r="Q18" s="121"/>
      <c r="R18" s="121"/>
      <c r="S18" s="121"/>
      <c r="T18" s="121"/>
      <c r="U18" s="123"/>
      <c r="V18" s="12"/>
      <c r="W18" s="12"/>
      <c r="X18" s="12"/>
      <c r="Y18" s="12"/>
      <c r="Z18" s="12"/>
      <c r="AA18" s="12"/>
    </row>
    <row r="19" spans="1:27" s="13" customFormat="1" ht="14.1" customHeight="1" x14ac:dyDescent="0.25">
      <c r="A19" s="119"/>
      <c r="B19" s="120"/>
      <c r="C19" s="144">
        <f>I16</f>
        <v>14</v>
      </c>
      <c r="D19" s="144">
        <f>I16</f>
        <v>14</v>
      </c>
      <c r="E19" s="144">
        <f>I16</f>
        <v>14</v>
      </c>
      <c r="F19" s="144">
        <f>I16</f>
        <v>14</v>
      </c>
      <c r="G19" s="121"/>
      <c r="H19" s="142" t="s">
        <v>102</v>
      </c>
      <c r="I19" s="135" t="s">
        <v>99</v>
      </c>
      <c r="J19" s="121"/>
      <c r="K19" s="121"/>
      <c r="L19" s="121"/>
      <c r="M19" s="121"/>
      <c r="N19" s="121"/>
      <c r="O19" s="121"/>
      <c r="P19" s="121"/>
      <c r="Q19" s="121"/>
      <c r="R19" s="121"/>
      <c r="S19" s="121"/>
      <c r="T19" s="121"/>
      <c r="U19" s="123"/>
      <c r="V19" s="22"/>
      <c r="W19" s="22"/>
      <c r="X19" s="22"/>
      <c r="Y19" s="22"/>
      <c r="Z19" s="22"/>
      <c r="AA19" s="22"/>
    </row>
    <row r="20" spans="1:27" s="13" customFormat="1" ht="14.1" customHeight="1" x14ac:dyDescent="0.25">
      <c r="A20" s="119"/>
      <c r="B20" s="120"/>
      <c r="C20" s="144">
        <f>I16</f>
        <v>14</v>
      </c>
      <c r="D20" s="144">
        <f>I16</f>
        <v>14</v>
      </c>
      <c r="E20" s="144">
        <f>I16</f>
        <v>14</v>
      </c>
      <c r="F20" s="144">
        <f>I16</f>
        <v>14</v>
      </c>
      <c r="G20" s="121"/>
      <c r="H20" s="122"/>
      <c r="I20" s="135" t="s">
        <v>103</v>
      </c>
      <c r="J20" s="121"/>
      <c r="K20" s="121"/>
      <c r="L20" s="121"/>
      <c r="M20" s="121"/>
      <c r="N20" s="121"/>
      <c r="O20" s="121"/>
      <c r="P20" s="121"/>
      <c r="Q20" s="121"/>
      <c r="R20" s="121"/>
      <c r="S20" s="121"/>
      <c r="T20" s="121"/>
      <c r="U20" s="123"/>
      <c r="V20" s="21"/>
      <c r="W20" s="21"/>
      <c r="X20" s="16"/>
      <c r="Y20" s="16"/>
      <c r="Z20" s="17"/>
      <c r="AA20" s="18"/>
    </row>
    <row r="21" spans="1:27" s="13" customFormat="1" ht="14.1" customHeight="1" x14ac:dyDescent="0.2">
      <c r="A21" s="119"/>
      <c r="B21" s="120"/>
      <c r="C21" s="144">
        <f>I16</f>
        <v>14</v>
      </c>
      <c r="D21" s="144">
        <f>I16</f>
        <v>14</v>
      </c>
      <c r="E21" s="144">
        <f>I16</f>
        <v>14</v>
      </c>
      <c r="F21" s="144">
        <f>I16</f>
        <v>14</v>
      </c>
      <c r="G21" s="121"/>
      <c r="H21" s="122"/>
      <c r="I21" s="138" t="s">
        <v>91</v>
      </c>
      <c r="J21" s="121"/>
      <c r="K21" s="121"/>
      <c r="L21" s="121"/>
      <c r="M21" s="121"/>
      <c r="N21" s="121"/>
      <c r="O21" s="121"/>
      <c r="P21" s="121"/>
      <c r="Q21" s="121"/>
      <c r="R21" s="121"/>
      <c r="S21" s="121"/>
      <c r="T21" s="121"/>
      <c r="U21" s="123"/>
      <c r="V21" s="21"/>
      <c r="W21" s="21"/>
      <c r="X21" s="16"/>
      <c r="Y21" s="16"/>
      <c r="Z21" s="19"/>
      <c r="AA21" s="18"/>
    </row>
    <row r="22" spans="1:27" s="13" customFormat="1" ht="14.1" customHeight="1" x14ac:dyDescent="0.2">
      <c r="A22" s="119"/>
      <c r="B22" s="120"/>
      <c r="C22" s="144">
        <f>I16</f>
        <v>14</v>
      </c>
      <c r="D22" s="144">
        <f>I16</f>
        <v>14</v>
      </c>
      <c r="E22" s="144">
        <f>I16</f>
        <v>14</v>
      </c>
      <c r="F22" s="144">
        <f>I16</f>
        <v>14</v>
      </c>
      <c r="G22" s="121"/>
      <c r="H22" s="122"/>
      <c r="I22" s="121"/>
      <c r="J22" s="121"/>
      <c r="K22" s="121"/>
      <c r="L22" s="121"/>
      <c r="M22" s="121"/>
      <c r="N22" s="121"/>
      <c r="O22" s="121"/>
      <c r="P22" s="121"/>
      <c r="Q22" s="121"/>
      <c r="R22" s="121"/>
      <c r="S22" s="121"/>
      <c r="T22" s="121"/>
      <c r="U22" s="123"/>
      <c r="V22" s="21"/>
      <c r="W22" s="21"/>
      <c r="X22" s="16"/>
      <c r="Y22" s="16"/>
      <c r="Z22" s="17"/>
      <c r="AA22" s="18"/>
    </row>
    <row r="23" spans="1:27" s="13" customFormat="1" ht="14.1" customHeight="1" x14ac:dyDescent="0.2">
      <c r="A23" s="119"/>
      <c r="B23" s="120"/>
      <c r="C23" s="144">
        <f>I16</f>
        <v>14</v>
      </c>
      <c r="D23" s="144">
        <f>I16</f>
        <v>14</v>
      </c>
      <c r="E23" s="144">
        <f>I16</f>
        <v>14</v>
      </c>
      <c r="F23" s="144">
        <f>I16</f>
        <v>14</v>
      </c>
      <c r="G23" s="121"/>
      <c r="H23" s="122"/>
      <c r="I23" s="139"/>
      <c r="J23" s="139"/>
      <c r="K23" s="140"/>
      <c r="L23" s="121"/>
      <c r="M23" s="121"/>
      <c r="N23" s="121"/>
      <c r="O23" s="121"/>
      <c r="P23" s="121"/>
      <c r="Q23" s="121"/>
      <c r="R23" s="121"/>
      <c r="S23" s="121"/>
      <c r="T23" s="121"/>
      <c r="U23" s="123"/>
      <c r="V23" s="12"/>
      <c r="W23" s="12"/>
      <c r="X23" s="12"/>
      <c r="Y23" s="12"/>
      <c r="Z23" s="12"/>
      <c r="AA23" s="12"/>
    </row>
    <row r="24" spans="1:27" s="13" customFormat="1" ht="14.1" customHeight="1" thickBot="1" x14ac:dyDescent="0.25">
      <c r="A24" s="119"/>
      <c r="B24" s="120"/>
      <c r="C24" s="144">
        <f>I16</f>
        <v>14</v>
      </c>
      <c r="D24" s="144">
        <f>I16</f>
        <v>14</v>
      </c>
      <c r="E24" s="144">
        <f>I16</f>
        <v>14</v>
      </c>
      <c r="F24" s="144">
        <f>I16</f>
        <v>14</v>
      </c>
      <c r="G24" s="121"/>
      <c r="H24" s="122"/>
      <c r="I24" s="121"/>
      <c r="J24" s="121"/>
      <c r="K24" s="121"/>
      <c r="L24" s="121"/>
      <c r="M24" s="141"/>
      <c r="N24" s="141"/>
      <c r="O24" s="121"/>
      <c r="P24" s="121"/>
      <c r="Q24" s="121"/>
      <c r="R24" s="121"/>
      <c r="S24" s="121"/>
      <c r="T24" s="121"/>
      <c r="U24" s="123"/>
      <c r="V24" s="22"/>
      <c r="W24" s="22"/>
      <c r="X24" s="22"/>
      <c r="Y24" s="22"/>
      <c r="Z24" s="22"/>
      <c r="AA24" s="22"/>
    </row>
    <row r="25" spans="1:27" s="13" customFormat="1" ht="14.1" customHeight="1" thickBot="1" x14ac:dyDescent="0.3">
      <c r="A25" s="119"/>
      <c r="B25" s="120"/>
      <c r="C25" s="144">
        <f>I16</f>
        <v>14</v>
      </c>
      <c r="D25" s="144">
        <f>I16</f>
        <v>14</v>
      </c>
      <c r="E25" s="144">
        <f>I16</f>
        <v>14</v>
      </c>
      <c r="F25" s="144">
        <f>I16</f>
        <v>14</v>
      </c>
      <c r="G25" s="121"/>
      <c r="H25" s="122"/>
      <c r="I25" s="99">
        <v>0</v>
      </c>
      <c r="J25" s="100" t="s">
        <v>11</v>
      </c>
      <c r="K25" s="135" t="s">
        <v>88</v>
      </c>
      <c r="L25" s="121"/>
      <c r="M25" s="121"/>
      <c r="N25" s="121"/>
      <c r="O25" s="121"/>
      <c r="P25" s="121"/>
      <c r="Q25" s="121"/>
      <c r="R25" s="121"/>
      <c r="S25" s="121"/>
      <c r="T25" s="121"/>
      <c r="U25" s="123"/>
      <c r="V25" s="21"/>
      <c r="W25" s="21"/>
      <c r="X25" s="16"/>
      <c r="Y25" s="16"/>
      <c r="Z25" s="17"/>
      <c r="AA25" s="18"/>
    </row>
    <row r="26" spans="1:27" s="13" customFormat="1" ht="14.1" customHeight="1" thickBot="1" x14ac:dyDescent="0.3">
      <c r="A26" s="119"/>
      <c r="B26" s="120"/>
      <c r="C26" s="144">
        <f>I16</f>
        <v>14</v>
      </c>
      <c r="D26" s="144">
        <f>I16</f>
        <v>14</v>
      </c>
      <c r="E26" s="144">
        <f>I16</f>
        <v>14</v>
      </c>
      <c r="F26" s="144">
        <f>I16</f>
        <v>14</v>
      </c>
      <c r="G26" s="121"/>
      <c r="H26" s="122"/>
      <c r="I26" s="98">
        <f>VLOOKUP($I$25,Datenbank!R3:S79,2,FALSE)</f>
        <v>0</v>
      </c>
      <c r="J26" s="101" t="s">
        <v>86</v>
      </c>
      <c r="K26" s="135" t="s">
        <v>89</v>
      </c>
      <c r="L26" s="121"/>
      <c r="M26" s="121"/>
      <c r="N26" s="121"/>
      <c r="O26" s="121"/>
      <c r="P26" s="121"/>
      <c r="Q26" s="121"/>
      <c r="R26" s="121"/>
      <c r="S26" s="121"/>
      <c r="T26" s="121"/>
      <c r="U26" s="123"/>
      <c r="V26" s="21"/>
      <c r="W26" s="21"/>
      <c r="X26" s="16"/>
      <c r="Y26" s="16"/>
      <c r="Z26" s="19"/>
      <c r="AA26" s="18"/>
    </row>
    <row r="27" spans="1:27" s="13" customFormat="1" ht="14.1" customHeight="1" x14ac:dyDescent="0.2">
      <c r="A27" s="119"/>
      <c r="B27" s="120"/>
      <c r="C27" s="144">
        <f>I16</f>
        <v>14</v>
      </c>
      <c r="D27" s="144">
        <f>I16</f>
        <v>14</v>
      </c>
      <c r="E27" s="144">
        <f>I16</f>
        <v>14</v>
      </c>
      <c r="F27" s="144">
        <f>I16</f>
        <v>14</v>
      </c>
      <c r="G27" s="121"/>
      <c r="H27" s="122"/>
      <c r="I27" s="121"/>
      <c r="J27" s="121"/>
      <c r="K27" s="121"/>
      <c r="L27" s="121"/>
      <c r="M27" s="121"/>
      <c r="N27" s="121"/>
      <c r="O27" s="121"/>
      <c r="P27" s="121"/>
      <c r="Q27" s="121"/>
      <c r="R27" s="121"/>
      <c r="S27" s="121"/>
      <c r="T27" s="121"/>
      <c r="U27" s="123"/>
      <c r="V27" s="21"/>
      <c r="W27" s="21"/>
      <c r="X27" s="16"/>
      <c r="Y27" s="16"/>
      <c r="Z27" s="17"/>
      <c r="AA27" s="18"/>
    </row>
    <row r="28" spans="1:27" s="13" customFormat="1" ht="14.1" customHeight="1" x14ac:dyDescent="0.2">
      <c r="A28" s="119"/>
      <c r="B28" s="120"/>
      <c r="C28" s="144">
        <f>I16</f>
        <v>14</v>
      </c>
      <c r="D28" s="144">
        <f>I16</f>
        <v>14</v>
      </c>
      <c r="E28" s="144">
        <f>I16</f>
        <v>14</v>
      </c>
      <c r="F28" s="144">
        <f>I16</f>
        <v>14</v>
      </c>
      <c r="G28" s="121"/>
      <c r="H28" s="122"/>
      <c r="I28" s="121"/>
      <c r="J28" s="121"/>
      <c r="K28" s="121"/>
      <c r="L28" s="121"/>
      <c r="M28" s="121"/>
      <c r="N28" s="121"/>
      <c r="O28" s="121"/>
      <c r="P28" s="121"/>
      <c r="Q28" s="121"/>
      <c r="R28" s="121"/>
      <c r="S28" s="121"/>
      <c r="T28" s="121"/>
      <c r="U28" s="123"/>
      <c r="V28" s="12"/>
      <c r="W28" s="12"/>
      <c r="X28" s="12"/>
      <c r="Y28" s="12"/>
      <c r="Z28" s="12"/>
      <c r="AA28" s="12"/>
    </row>
    <row r="29" spans="1:27" s="13" customFormat="1" ht="14.1" customHeight="1" x14ac:dyDescent="0.2">
      <c r="A29" s="119"/>
      <c r="B29" s="120"/>
      <c r="C29" s="144">
        <f>I16</f>
        <v>14</v>
      </c>
      <c r="D29" s="144">
        <f>I16</f>
        <v>14</v>
      </c>
      <c r="E29" s="144">
        <f>I16</f>
        <v>14</v>
      </c>
      <c r="F29" s="144">
        <f>I16</f>
        <v>14</v>
      </c>
      <c r="G29" s="121"/>
      <c r="H29" s="122"/>
      <c r="I29" s="121"/>
      <c r="J29" s="121"/>
      <c r="K29" s="121"/>
      <c r="L29" s="121"/>
      <c r="M29" s="121"/>
      <c r="N29" s="121"/>
      <c r="O29" s="121"/>
      <c r="P29" s="121"/>
      <c r="Q29" s="121"/>
      <c r="R29" s="121"/>
      <c r="S29" s="121"/>
      <c r="T29" s="121"/>
      <c r="U29" s="123"/>
      <c r="V29" s="21"/>
      <c r="W29" s="22"/>
      <c r="X29" s="22"/>
      <c r="Y29" s="22"/>
      <c r="Z29" s="22"/>
      <c r="AA29" s="22"/>
    </row>
    <row r="30" spans="1:27" s="13" customFormat="1" ht="14.1" customHeight="1" x14ac:dyDescent="0.2">
      <c r="A30" s="119"/>
      <c r="B30" s="120"/>
      <c r="C30" s="144">
        <f>I16</f>
        <v>14</v>
      </c>
      <c r="D30" s="144">
        <f>I16</f>
        <v>14</v>
      </c>
      <c r="E30" s="144">
        <f>I16</f>
        <v>14</v>
      </c>
      <c r="F30" s="144">
        <f>I16</f>
        <v>14</v>
      </c>
      <c r="G30" s="121"/>
      <c r="H30" s="121"/>
      <c r="I30" s="121"/>
      <c r="J30" s="121"/>
      <c r="K30" s="121"/>
      <c r="L30" s="121"/>
      <c r="M30" s="121"/>
      <c r="N30" s="121"/>
      <c r="O30" s="121"/>
      <c r="P30" s="121"/>
      <c r="Q30" s="121"/>
      <c r="R30" s="121"/>
      <c r="S30" s="121"/>
      <c r="T30" s="121"/>
      <c r="U30" s="123"/>
      <c r="V30" s="21"/>
      <c r="W30" s="21"/>
      <c r="X30" s="16"/>
      <c r="Y30" s="16"/>
      <c r="Z30" s="17"/>
      <c r="AA30" s="18"/>
    </row>
    <row r="31" spans="1:27" s="13" customFormat="1" ht="14.1" customHeight="1" x14ac:dyDescent="0.2">
      <c r="A31" s="119"/>
      <c r="B31" s="120"/>
      <c r="C31" s="121"/>
      <c r="D31" s="121"/>
      <c r="E31" s="121"/>
      <c r="F31" s="121"/>
      <c r="G31" s="121"/>
      <c r="H31" s="121"/>
      <c r="I31" s="121"/>
      <c r="J31" s="121"/>
      <c r="K31" s="121"/>
      <c r="L31" s="121"/>
      <c r="M31" s="121"/>
      <c r="N31" s="121"/>
      <c r="O31" s="121"/>
      <c r="P31" s="121"/>
      <c r="Q31" s="121"/>
      <c r="R31" s="121"/>
      <c r="S31" s="121"/>
      <c r="T31" s="121"/>
      <c r="U31" s="123"/>
      <c r="V31" s="21"/>
      <c r="W31" s="21"/>
      <c r="X31" s="16"/>
      <c r="Y31" s="16"/>
      <c r="Z31" s="19"/>
      <c r="AA31" s="18"/>
    </row>
    <row r="32" spans="1:27" s="13" customFormat="1" ht="14.1" customHeight="1" x14ac:dyDescent="0.2">
      <c r="A32" s="119"/>
      <c r="B32" s="120"/>
      <c r="C32" s="121"/>
      <c r="D32" s="121"/>
      <c r="E32" s="121"/>
      <c r="F32" s="121"/>
      <c r="G32" s="121"/>
      <c r="H32" s="121"/>
      <c r="I32" s="121"/>
      <c r="J32" s="121"/>
      <c r="K32" s="121"/>
      <c r="L32" s="121"/>
      <c r="M32" s="121"/>
      <c r="N32" s="121"/>
      <c r="O32" s="121"/>
      <c r="P32" s="121"/>
      <c r="Q32" s="121"/>
      <c r="R32" s="121"/>
      <c r="S32" s="121"/>
      <c r="T32" s="121"/>
      <c r="U32" s="123"/>
      <c r="V32" s="21"/>
      <c r="W32" s="21"/>
      <c r="X32" s="16"/>
      <c r="Y32" s="16"/>
      <c r="Z32" s="17"/>
      <c r="AA32" s="18"/>
    </row>
    <row r="33" spans="1:27" s="13" customFormat="1" ht="14.1" customHeight="1" x14ac:dyDescent="0.3">
      <c r="A33" s="119"/>
      <c r="B33" s="124"/>
      <c r="C33" s="113"/>
      <c r="D33" s="129" t="s">
        <v>81</v>
      </c>
      <c r="E33" s="121"/>
      <c r="F33" s="121"/>
      <c r="G33" s="121"/>
      <c r="H33" s="121"/>
      <c r="I33" s="121"/>
      <c r="J33" s="121"/>
      <c r="K33" s="121"/>
      <c r="L33" s="121"/>
      <c r="M33" s="121"/>
      <c r="N33" s="121"/>
      <c r="O33" s="121"/>
      <c r="P33" s="121"/>
      <c r="Q33" s="121"/>
      <c r="R33" s="121"/>
      <c r="S33" s="121"/>
      <c r="T33" s="121"/>
      <c r="U33" s="123"/>
      <c r="V33" s="21"/>
      <c r="W33" s="12"/>
      <c r="X33" s="12"/>
      <c r="Y33" s="12"/>
      <c r="Z33" s="12"/>
      <c r="AA33" s="12"/>
    </row>
    <row r="34" spans="1:27" s="13" customFormat="1" ht="14.1" customHeight="1" x14ac:dyDescent="0.2">
      <c r="A34" s="119"/>
      <c r="B34" s="121"/>
      <c r="C34" s="121"/>
      <c r="D34" s="121"/>
      <c r="E34" s="121"/>
      <c r="F34" s="121"/>
      <c r="G34" s="120"/>
      <c r="H34" s="121"/>
      <c r="I34" s="121"/>
      <c r="J34" s="121"/>
      <c r="K34" s="121"/>
      <c r="L34" s="121"/>
      <c r="M34" s="121"/>
      <c r="N34" s="121"/>
      <c r="O34" s="121"/>
      <c r="P34" s="121"/>
      <c r="Q34" s="121"/>
      <c r="R34" s="121"/>
      <c r="S34" s="121"/>
      <c r="T34" s="121"/>
      <c r="U34" s="123"/>
      <c r="V34" s="21"/>
      <c r="W34" s="22"/>
      <c r="X34" s="22"/>
      <c r="Y34" s="22"/>
      <c r="Z34" s="22"/>
      <c r="AA34" s="22"/>
    </row>
    <row r="35" spans="1:27" s="13" customFormat="1" ht="14.1" customHeight="1" x14ac:dyDescent="0.2">
      <c r="A35" s="119"/>
      <c r="B35" s="121"/>
      <c r="C35" s="121"/>
      <c r="D35" s="121"/>
      <c r="E35" s="121"/>
      <c r="F35" s="121"/>
      <c r="G35" s="121"/>
      <c r="H35" s="121"/>
      <c r="I35" s="121"/>
      <c r="J35" s="121"/>
      <c r="K35" s="121"/>
      <c r="L35" s="121"/>
      <c r="M35" s="121"/>
      <c r="N35" s="121"/>
      <c r="O35" s="121"/>
      <c r="P35" s="121"/>
      <c r="Q35" s="121"/>
      <c r="R35" s="121"/>
      <c r="S35" s="121"/>
      <c r="T35" s="121"/>
      <c r="U35" s="123"/>
      <c r="V35" s="21"/>
      <c r="W35" s="21"/>
      <c r="X35" s="16"/>
      <c r="Y35" s="16"/>
      <c r="Z35" s="17"/>
      <c r="AA35" s="18"/>
    </row>
    <row r="36" spans="1:27" s="13" customFormat="1" ht="14.1" customHeight="1" x14ac:dyDescent="0.2">
      <c r="A36" s="125"/>
      <c r="B36" s="126"/>
      <c r="C36" s="136"/>
      <c r="D36" s="136"/>
      <c r="E36" s="136"/>
      <c r="F36" s="136"/>
      <c r="G36" s="136"/>
      <c r="H36" s="136"/>
      <c r="I36" s="136"/>
      <c r="J36" s="136"/>
      <c r="K36" s="136"/>
      <c r="L36" s="136"/>
      <c r="M36" s="136"/>
      <c r="N36" s="136"/>
      <c r="O36" s="136"/>
      <c r="P36" s="136"/>
      <c r="Q36" s="136"/>
      <c r="R36" s="136"/>
      <c r="S36" s="136"/>
      <c r="T36" s="136"/>
      <c r="U36" s="137"/>
      <c r="V36" s="21"/>
      <c r="W36" s="21"/>
      <c r="X36" s="16"/>
      <c r="Y36" s="16"/>
      <c r="Z36" s="19"/>
      <c r="AA36" s="18"/>
    </row>
    <row r="37" spans="1:27" s="13" customFormat="1" ht="14.1" customHeight="1" x14ac:dyDescent="0.2">
      <c r="A37" s="1"/>
      <c r="B37" s="1"/>
      <c r="C37" s="1"/>
      <c r="D37" s="1"/>
      <c r="E37" s="1"/>
      <c r="F37" s="1"/>
      <c r="G37" s="1"/>
      <c r="H37" s="1"/>
      <c r="I37" s="1"/>
      <c r="J37" s="1"/>
      <c r="K37" s="1"/>
      <c r="L37" s="1"/>
      <c r="M37" s="1"/>
      <c r="N37" s="1"/>
      <c r="O37" s="1"/>
      <c r="P37" s="1"/>
      <c r="Q37" s="1"/>
      <c r="R37" s="1"/>
      <c r="S37" s="1"/>
      <c r="T37" s="1"/>
      <c r="U37" s="1"/>
      <c r="V37" s="21"/>
      <c r="W37" s="21"/>
      <c r="X37" s="16"/>
      <c r="Y37" s="16"/>
      <c r="Z37" s="17"/>
      <c r="AA37" s="18"/>
    </row>
    <row r="38" spans="1:27" s="13" customFormat="1" ht="14.1" customHeight="1" x14ac:dyDescent="0.2">
      <c r="A38" s="1"/>
      <c r="B38" s="1"/>
      <c r="C38" s="1"/>
      <c r="D38" s="1"/>
      <c r="E38" s="1"/>
      <c r="F38" s="1"/>
      <c r="G38" s="1"/>
      <c r="H38" s="1"/>
      <c r="I38" s="1"/>
      <c r="J38" s="1"/>
      <c r="K38" s="1"/>
      <c r="L38" s="1"/>
      <c r="M38" s="1"/>
      <c r="N38" s="1"/>
      <c r="O38" s="1"/>
      <c r="P38" s="1"/>
      <c r="Q38" s="1"/>
      <c r="R38" s="1"/>
      <c r="S38" s="1"/>
      <c r="T38" s="1"/>
      <c r="U38" s="1"/>
      <c r="V38" s="21"/>
      <c r="W38" s="21"/>
      <c r="X38" s="16"/>
      <c r="Y38" s="16"/>
      <c r="Z38" s="17"/>
      <c r="AA38" s="18"/>
    </row>
    <row r="39" spans="1:27" s="13" customFormat="1" ht="14.1" customHeight="1" x14ac:dyDescent="0.2">
      <c r="A39" s="1"/>
      <c r="B39" s="1"/>
      <c r="C39" s="1"/>
      <c r="D39" s="1"/>
      <c r="E39" s="1"/>
      <c r="F39" s="1"/>
      <c r="G39" s="1"/>
      <c r="H39" s="1"/>
      <c r="I39" s="1"/>
      <c r="J39" s="1"/>
      <c r="K39" s="1"/>
      <c r="L39" s="1"/>
      <c r="M39" s="1"/>
      <c r="N39" s="1"/>
      <c r="O39" s="1"/>
      <c r="P39" s="1"/>
      <c r="Q39" s="1"/>
      <c r="R39" s="1"/>
      <c r="S39" s="1"/>
      <c r="T39" s="1"/>
      <c r="U39" s="1"/>
      <c r="V39" s="21"/>
      <c r="W39" s="21"/>
      <c r="X39" s="16"/>
      <c r="Y39" s="16"/>
      <c r="Z39" s="19"/>
      <c r="AA39" s="18"/>
    </row>
    <row r="40" spans="1:27" s="13" customFormat="1" ht="14.1" customHeight="1" x14ac:dyDescent="0.2">
      <c r="A40" s="1"/>
      <c r="B40" s="1"/>
      <c r="C40" s="1"/>
      <c r="D40" s="1"/>
      <c r="E40" s="1"/>
      <c r="F40" s="1"/>
      <c r="G40" s="1"/>
      <c r="H40" s="1"/>
      <c r="I40" s="1"/>
      <c r="J40" s="1"/>
      <c r="K40" s="1"/>
      <c r="L40" s="1"/>
      <c r="M40" s="1"/>
      <c r="N40" s="1"/>
      <c r="O40" s="1"/>
      <c r="P40" s="1"/>
      <c r="Q40" s="1"/>
      <c r="R40" s="1"/>
      <c r="S40" s="1"/>
      <c r="T40" s="1"/>
      <c r="U40" s="1"/>
      <c r="V40" s="21"/>
      <c r="W40" s="21"/>
      <c r="X40" s="16"/>
      <c r="Y40" s="16"/>
      <c r="Z40" s="19"/>
      <c r="AA40" s="18"/>
    </row>
    <row r="41" spans="1:27" ht="13.5" x14ac:dyDescent="0.2">
      <c r="V41" s="21"/>
    </row>
    <row r="42" spans="1:27" ht="13.5" x14ac:dyDescent="0.2">
      <c r="V42" s="21"/>
    </row>
    <row r="43" spans="1:27" ht="13.5" x14ac:dyDescent="0.2">
      <c r="V43" s="21"/>
    </row>
    <row r="44" spans="1:27" ht="13.5" x14ac:dyDescent="0.2">
      <c r="V44" s="21"/>
    </row>
    <row r="45" spans="1:27" ht="13.5" x14ac:dyDescent="0.2">
      <c r="V45" s="21"/>
    </row>
    <row r="46" spans="1:27" ht="13.5" x14ac:dyDescent="0.2">
      <c r="V46" s="21"/>
    </row>
    <row r="47" spans="1:27" ht="13.5" x14ac:dyDescent="0.2">
      <c r="V47" s="21"/>
    </row>
  </sheetData>
  <customSheetViews>
    <customSheetView guid="{253B687C-35A7-4ED6-A1F7-1A940D4AA7E7}" scale="110" state="hidden">
      <selection activeCell="I16" sqref="I16"/>
      <pageMargins left="0.59055118110236227" right="0.59055118110236227" top="1.3779527559055118" bottom="0.98425196850393704" header="0.39370078740157483" footer="0.39370078740157483"/>
      <pageSetup paperSize="9" scale="84" orientation="landscape" r:id="rId1"/>
      <headerFooter scaleWithDoc="0">
        <oddHeader>&amp;R&amp;G</oddHeader>
        <oddFooter>&amp;L&amp;7&amp;K000000#613977
Seite &amp;P von &amp;N, &amp;D&amp;R&amp;7IBG Engineering AG
ibg.ch</oddFooter>
        <firstHeader>&amp;L&amp;G&amp;R&amp;7
Baar, Bilten, Chur, Oberbüren, St. Gallen, Weinfelden, Winterthur</firstHeader>
        <firstFooter xml:space="preserve">&amp;L&amp;7[Dokument-Nr]
Seite &amp;P von &amp;N
&amp;R&amp;7IBG Engineering AG
ibg.ch
</firstFooter>
      </headerFooter>
    </customSheetView>
  </customSheetViews>
  <mergeCells count="7">
    <mergeCell ref="C10:F10"/>
    <mergeCell ref="A1:U1"/>
    <mergeCell ref="A2:U2"/>
    <mergeCell ref="A3:U3"/>
    <mergeCell ref="A4:U4"/>
    <mergeCell ref="A5:U5"/>
    <mergeCell ref="A6:U7"/>
  </mergeCells>
  <conditionalFormatting sqref="F30">
    <cfRule type="cellIs" dxfId="151" priority="151" operator="equal">
      <formula>1</formula>
    </cfRule>
    <cfRule type="cellIs" dxfId="150" priority="152" operator="greaterThan">
      <formula>1</formula>
    </cfRule>
  </conditionalFormatting>
  <conditionalFormatting sqref="E30">
    <cfRule type="cellIs" dxfId="149" priority="149" operator="greaterThan">
      <formula>2</formula>
    </cfRule>
    <cfRule type="cellIs" dxfId="148" priority="150" operator="equal">
      <formula>2</formula>
    </cfRule>
  </conditionalFormatting>
  <conditionalFormatting sqref="D30">
    <cfRule type="cellIs" dxfId="147" priority="147" operator="greaterThan">
      <formula>3</formula>
    </cfRule>
    <cfRule type="cellIs" dxfId="146" priority="148" operator="equal">
      <formula>3</formula>
    </cfRule>
  </conditionalFormatting>
  <conditionalFormatting sqref="C30">
    <cfRule type="cellIs" dxfId="145" priority="145" operator="greaterThan">
      <formula>4</formula>
    </cfRule>
    <cfRule type="cellIs" dxfId="144" priority="146" operator="equal">
      <formula>4</formula>
    </cfRule>
  </conditionalFormatting>
  <conditionalFormatting sqref="F29">
    <cfRule type="cellIs" dxfId="143" priority="143" operator="greaterThan">
      <formula>5</formula>
    </cfRule>
    <cfRule type="cellIs" dxfId="142" priority="144" operator="equal">
      <formula>5</formula>
    </cfRule>
  </conditionalFormatting>
  <conditionalFormatting sqref="E29">
    <cfRule type="cellIs" dxfId="141" priority="141" operator="greaterThan">
      <formula>6</formula>
    </cfRule>
    <cfRule type="cellIs" dxfId="140" priority="142" operator="equal">
      <formula>6</formula>
    </cfRule>
  </conditionalFormatting>
  <conditionalFormatting sqref="D29">
    <cfRule type="cellIs" dxfId="139" priority="139" operator="greaterThan">
      <formula>7</formula>
    </cfRule>
    <cfRule type="cellIs" dxfId="138" priority="140" operator="equal">
      <formula>7</formula>
    </cfRule>
  </conditionalFormatting>
  <conditionalFormatting sqref="C29">
    <cfRule type="cellIs" dxfId="137" priority="137" operator="greaterThan">
      <formula>8</formula>
    </cfRule>
    <cfRule type="cellIs" dxfId="136" priority="138" operator="equal">
      <formula>8</formula>
    </cfRule>
  </conditionalFormatting>
  <conditionalFormatting sqref="F28">
    <cfRule type="cellIs" dxfId="135" priority="135" operator="greaterThan">
      <formula>9</formula>
    </cfRule>
    <cfRule type="cellIs" dxfId="134" priority="136" operator="equal">
      <formula>9</formula>
    </cfRule>
  </conditionalFormatting>
  <conditionalFormatting sqref="E28">
    <cfRule type="cellIs" dxfId="133" priority="133" operator="greaterThan">
      <formula>10</formula>
    </cfRule>
    <cfRule type="cellIs" dxfId="132" priority="134" operator="equal">
      <formula>10</formula>
    </cfRule>
  </conditionalFormatting>
  <conditionalFormatting sqref="D28">
    <cfRule type="cellIs" dxfId="131" priority="131" operator="greaterThan">
      <formula>11</formula>
    </cfRule>
    <cfRule type="cellIs" dxfId="130" priority="132" operator="equal">
      <formula>11</formula>
    </cfRule>
  </conditionalFormatting>
  <conditionalFormatting sqref="C28">
    <cfRule type="cellIs" dxfId="129" priority="129" operator="greaterThan">
      <formula>12</formula>
    </cfRule>
    <cfRule type="cellIs" dxfId="128" priority="130" operator="equal">
      <formula>12</formula>
    </cfRule>
  </conditionalFormatting>
  <conditionalFormatting sqref="F27">
    <cfRule type="cellIs" dxfId="127" priority="127" operator="greaterThan">
      <formula>13</formula>
    </cfRule>
    <cfRule type="cellIs" dxfId="126" priority="128" operator="equal">
      <formula>13</formula>
    </cfRule>
  </conditionalFormatting>
  <conditionalFormatting sqref="E27">
    <cfRule type="cellIs" dxfId="125" priority="125" operator="greaterThan">
      <formula>14</formula>
    </cfRule>
    <cfRule type="cellIs" dxfId="124" priority="126" operator="equal">
      <formula>14</formula>
    </cfRule>
  </conditionalFormatting>
  <conditionalFormatting sqref="D27">
    <cfRule type="cellIs" dxfId="123" priority="123" operator="greaterThan">
      <formula>15</formula>
    </cfRule>
    <cfRule type="cellIs" dxfId="122" priority="124" operator="equal">
      <formula>15</formula>
    </cfRule>
  </conditionalFormatting>
  <conditionalFormatting sqref="C27">
    <cfRule type="cellIs" dxfId="121" priority="121" operator="greaterThan">
      <formula>16</formula>
    </cfRule>
    <cfRule type="cellIs" dxfId="120" priority="122" operator="equal">
      <formula>16</formula>
    </cfRule>
  </conditionalFormatting>
  <conditionalFormatting sqref="F26">
    <cfRule type="cellIs" dxfId="119" priority="119" operator="greaterThan">
      <formula>17</formula>
    </cfRule>
    <cfRule type="cellIs" dxfId="118" priority="120" operator="equal">
      <formula>17</formula>
    </cfRule>
  </conditionalFormatting>
  <conditionalFormatting sqref="E26">
    <cfRule type="cellIs" dxfId="117" priority="117" operator="greaterThan">
      <formula>18</formula>
    </cfRule>
    <cfRule type="cellIs" dxfId="116" priority="118" operator="equal">
      <formula>18</formula>
    </cfRule>
  </conditionalFormatting>
  <conditionalFormatting sqref="D26">
    <cfRule type="cellIs" dxfId="115" priority="115" operator="greaterThan">
      <formula>19</formula>
    </cfRule>
    <cfRule type="cellIs" dxfId="114" priority="116" operator="equal">
      <formula>19</formula>
    </cfRule>
  </conditionalFormatting>
  <conditionalFormatting sqref="C26">
    <cfRule type="cellIs" dxfId="113" priority="113" operator="greaterThan">
      <formula>20</formula>
    </cfRule>
    <cfRule type="cellIs" dxfId="112" priority="114" operator="equal">
      <formula>20</formula>
    </cfRule>
  </conditionalFormatting>
  <conditionalFormatting sqref="F25">
    <cfRule type="cellIs" dxfId="111" priority="111" operator="greaterThan">
      <formula>21</formula>
    </cfRule>
    <cfRule type="cellIs" dxfId="110" priority="112" operator="equal">
      <formula>21</formula>
    </cfRule>
  </conditionalFormatting>
  <conditionalFormatting sqref="E25">
    <cfRule type="cellIs" dxfId="109" priority="109" operator="greaterThan">
      <formula>22</formula>
    </cfRule>
    <cfRule type="cellIs" dxfId="108" priority="110" operator="equal">
      <formula>22</formula>
    </cfRule>
  </conditionalFormatting>
  <conditionalFormatting sqref="D25">
    <cfRule type="cellIs" dxfId="107" priority="107" operator="greaterThan">
      <formula>23</formula>
    </cfRule>
    <cfRule type="cellIs" dxfId="106" priority="108" operator="equal">
      <formula>23</formula>
    </cfRule>
  </conditionalFormatting>
  <conditionalFormatting sqref="C25">
    <cfRule type="cellIs" dxfId="105" priority="105" operator="greaterThan">
      <formula>24</formula>
    </cfRule>
    <cfRule type="cellIs" dxfId="104" priority="106" operator="equal">
      <formula>24</formula>
    </cfRule>
  </conditionalFormatting>
  <conditionalFormatting sqref="F24">
    <cfRule type="cellIs" dxfId="103" priority="103" operator="greaterThan">
      <formula>25</formula>
    </cfRule>
    <cfRule type="cellIs" dxfId="102" priority="104" operator="equal">
      <formula>25</formula>
    </cfRule>
  </conditionalFormatting>
  <conditionalFormatting sqref="E24">
    <cfRule type="cellIs" dxfId="101" priority="101" operator="greaterThan">
      <formula>26</formula>
    </cfRule>
    <cfRule type="cellIs" dxfId="100" priority="102" operator="equal">
      <formula>26</formula>
    </cfRule>
  </conditionalFormatting>
  <conditionalFormatting sqref="D24">
    <cfRule type="cellIs" dxfId="99" priority="99" operator="greaterThan">
      <formula>27</formula>
    </cfRule>
    <cfRule type="cellIs" dxfId="98" priority="100" operator="equal">
      <formula>27</formula>
    </cfRule>
  </conditionalFormatting>
  <conditionalFormatting sqref="C24">
    <cfRule type="cellIs" dxfId="97" priority="97" operator="greaterThan">
      <formula>28</formula>
    </cfRule>
    <cfRule type="cellIs" dxfId="96" priority="98" operator="equal">
      <formula>28</formula>
    </cfRule>
  </conditionalFormatting>
  <conditionalFormatting sqref="F23">
    <cfRule type="cellIs" dxfId="95" priority="95" operator="greaterThan">
      <formula>29</formula>
    </cfRule>
    <cfRule type="cellIs" dxfId="94" priority="96" operator="equal">
      <formula>29</formula>
    </cfRule>
  </conditionalFormatting>
  <conditionalFormatting sqref="E23">
    <cfRule type="cellIs" dxfId="93" priority="93" operator="greaterThan">
      <formula>30</formula>
    </cfRule>
    <cfRule type="cellIs" dxfId="92" priority="94" operator="equal">
      <formula>30</formula>
    </cfRule>
  </conditionalFormatting>
  <conditionalFormatting sqref="D23">
    <cfRule type="cellIs" dxfId="91" priority="91" operator="greaterThan">
      <formula>31</formula>
    </cfRule>
    <cfRule type="cellIs" dxfId="90" priority="92" operator="equal">
      <formula>31</formula>
    </cfRule>
  </conditionalFormatting>
  <conditionalFormatting sqref="C23">
    <cfRule type="cellIs" dxfId="89" priority="89" operator="greaterThan">
      <formula>32</formula>
    </cfRule>
    <cfRule type="cellIs" dxfId="88" priority="90" operator="equal">
      <formula>32</formula>
    </cfRule>
  </conditionalFormatting>
  <conditionalFormatting sqref="F22">
    <cfRule type="cellIs" dxfId="87" priority="87" operator="greaterThan">
      <formula>33</formula>
    </cfRule>
    <cfRule type="cellIs" dxfId="86" priority="88" operator="equal">
      <formula>33</formula>
    </cfRule>
  </conditionalFormatting>
  <conditionalFormatting sqref="E22">
    <cfRule type="cellIs" dxfId="85" priority="85" operator="greaterThan">
      <formula>34</formula>
    </cfRule>
    <cfRule type="cellIs" dxfId="84" priority="86" operator="equal">
      <formula>34</formula>
    </cfRule>
  </conditionalFormatting>
  <conditionalFormatting sqref="D22">
    <cfRule type="cellIs" dxfId="83" priority="83" operator="greaterThan">
      <formula>35</formula>
    </cfRule>
    <cfRule type="cellIs" dxfId="82" priority="84" operator="equal">
      <formula>35</formula>
    </cfRule>
  </conditionalFormatting>
  <conditionalFormatting sqref="C22">
    <cfRule type="cellIs" dxfId="81" priority="81" operator="greaterThan">
      <formula>36</formula>
    </cfRule>
    <cfRule type="cellIs" dxfId="80" priority="82" operator="equal">
      <formula>36</formula>
    </cfRule>
  </conditionalFormatting>
  <conditionalFormatting sqref="F21">
    <cfRule type="cellIs" dxfId="79" priority="79" operator="greaterThan">
      <formula>37</formula>
    </cfRule>
    <cfRule type="cellIs" dxfId="78" priority="80" operator="equal">
      <formula>37</formula>
    </cfRule>
  </conditionalFormatting>
  <conditionalFormatting sqref="E21">
    <cfRule type="cellIs" dxfId="77" priority="77" operator="greaterThan">
      <formula>38</formula>
    </cfRule>
    <cfRule type="cellIs" dxfId="76" priority="78" operator="equal">
      <formula>38</formula>
    </cfRule>
  </conditionalFormatting>
  <conditionalFormatting sqref="D21">
    <cfRule type="cellIs" dxfId="75" priority="75" operator="greaterThan">
      <formula>39</formula>
    </cfRule>
    <cfRule type="cellIs" dxfId="74" priority="76" operator="equal">
      <formula>39</formula>
    </cfRule>
  </conditionalFormatting>
  <conditionalFormatting sqref="C21">
    <cfRule type="cellIs" dxfId="73" priority="73" operator="greaterThan">
      <formula>40</formula>
    </cfRule>
    <cfRule type="cellIs" dxfId="72" priority="74" operator="equal">
      <formula>40</formula>
    </cfRule>
  </conditionalFormatting>
  <conditionalFormatting sqref="F20">
    <cfRule type="cellIs" dxfId="71" priority="71" operator="greaterThan">
      <formula>41</formula>
    </cfRule>
    <cfRule type="cellIs" dxfId="70" priority="72" operator="equal">
      <formula>41</formula>
    </cfRule>
  </conditionalFormatting>
  <conditionalFormatting sqref="E20">
    <cfRule type="cellIs" dxfId="69" priority="69" operator="greaterThan">
      <formula>42</formula>
    </cfRule>
    <cfRule type="cellIs" dxfId="68" priority="70" operator="equal">
      <formula>42</formula>
    </cfRule>
  </conditionalFormatting>
  <conditionalFormatting sqref="D20">
    <cfRule type="cellIs" dxfId="67" priority="67" operator="greaterThan">
      <formula>43</formula>
    </cfRule>
    <cfRule type="cellIs" dxfId="66" priority="68" operator="equal">
      <formula>43</formula>
    </cfRule>
  </conditionalFormatting>
  <conditionalFormatting sqref="C20">
    <cfRule type="cellIs" dxfId="65" priority="65" operator="greaterThan">
      <formula>44</formula>
    </cfRule>
    <cfRule type="cellIs" dxfId="64" priority="66" operator="equal">
      <formula>44</formula>
    </cfRule>
  </conditionalFormatting>
  <conditionalFormatting sqref="F19">
    <cfRule type="cellIs" dxfId="63" priority="63" operator="greaterThan">
      <formula>45</formula>
    </cfRule>
    <cfRule type="cellIs" dxfId="62" priority="64" operator="equal">
      <formula>45</formula>
    </cfRule>
  </conditionalFormatting>
  <conditionalFormatting sqref="E19">
    <cfRule type="cellIs" dxfId="61" priority="61" operator="greaterThan">
      <formula>46</formula>
    </cfRule>
    <cfRule type="cellIs" dxfId="60" priority="62" operator="equal">
      <formula>46</formula>
    </cfRule>
  </conditionalFormatting>
  <conditionalFormatting sqref="D19">
    <cfRule type="cellIs" dxfId="59" priority="59" operator="equal">
      <formula>47</formula>
    </cfRule>
    <cfRule type="cellIs" dxfId="58" priority="60" operator="greaterThan">
      <formula>47</formula>
    </cfRule>
  </conditionalFormatting>
  <conditionalFormatting sqref="C19">
    <cfRule type="cellIs" dxfId="57" priority="57" operator="greaterThan">
      <formula>48</formula>
    </cfRule>
    <cfRule type="cellIs" dxfId="56" priority="58" operator="equal">
      <formula>48</formula>
    </cfRule>
  </conditionalFormatting>
  <conditionalFormatting sqref="F18">
    <cfRule type="cellIs" dxfId="55" priority="55" operator="greaterThan">
      <formula>49</formula>
    </cfRule>
    <cfRule type="cellIs" dxfId="54" priority="56" operator="equal">
      <formula>49</formula>
    </cfRule>
  </conditionalFormatting>
  <conditionalFormatting sqref="E18">
    <cfRule type="cellIs" dxfId="53" priority="53" operator="greaterThan">
      <formula>50</formula>
    </cfRule>
    <cfRule type="cellIs" dxfId="52" priority="54" operator="equal">
      <formula>50</formula>
    </cfRule>
  </conditionalFormatting>
  <conditionalFormatting sqref="D18">
    <cfRule type="cellIs" dxfId="51" priority="51" operator="greaterThan">
      <formula>51</formula>
    </cfRule>
    <cfRule type="cellIs" dxfId="50" priority="52" operator="equal">
      <formula>51</formula>
    </cfRule>
  </conditionalFormatting>
  <conditionalFormatting sqref="C18">
    <cfRule type="cellIs" dxfId="49" priority="49" operator="greaterThan">
      <formula>52</formula>
    </cfRule>
    <cfRule type="cellIs" dxfId="48" priority="50" operator="equal">
      <formula>52</formula>
    </cfRule>
  </conditionalFormatting>
  <conditionalFormatting sqref="F17">
    <cfRule type="cellIs" dxfId="47" priority="47" operator="greaterThan">
      <formula>53</formula>
    </cfRule>
    <cfRule type="cellIs" dxfId="46" priority="48" operator="equal">
      <formula>53</formula>
    </cfRule>
  </conditionalFormatting>
  <conditionalFormatting sqref="E17">
    <cfRule type="cellIs" dxfId="45" priority="45" operator="greaterThan">
      <formula>54</formula>
    </cfRule>
    <cfRule type="cellIs" dxfId="44" priority="46" operator="equal">
      <formula>54</formula>
    </cfRule>
  </conditionalFormatting>
  <conditionalFormatting sqref="D17">
    <cfRule type="cellIs" dxfId="43" priority="43" operator="greaterThan">
      <formula>55</formula>
    </cfRule>
    <cfRule type="cellIs" dxfId="42" priority="44" operator="equal">
      <formula>55</formula>
    </cfRule>
  </conditionalFormatting>
  <conditionalFormatting sqref="C17">
    <cfRule type="cellIs" dxfId="41" priority="41" operator="greaterThan">
      <formula>56</formula>
    </cfRule>
    <cfRule type="cellIs" dxfId="40" priority="42" operator="equal">
      <formula>56</formula>
    </cfRule>
  </conditionalFormatting>
  <conditionalFormatting sqref="F16">
    <cfRule type="cellIs" dxfId="39" priority="39" operator="equal">
      <formula>57</formula>
    </cfRule>
    <cfRule type="cellIs" dxfId="38" priority="40" operator="greaterThan">
      <formula>57</formula>
    </cfRule>
  </conditionalFormatting>
  <conditionalFormatting sqref="E16">
    <cfRule type="cellIs" dxfId="37" priority="37" operator="greaterThan">
      <formula>58</formula>
    </cfRule>
    <cfRule type="cellIs" dxfId="36" priority="38" operator="equal">
      <formula>58</formula>
    </cfRule>
  </conditionalFormatting>
  <conditionalFormatting sqref="D16">
    <cfRule type="cellIs" dxfId="35" priority="35" operator="greaterThan">
      <formula>59</formula>
    </cfRule>
    <cfRule type="cellIs" dxfId="34" priority="36" operator="equal">
      <formula>59</formula>
    </cfRule>
  </conditionalFormatting>
  <conditionalFormatting sqref="C16">
    <cfRule type="cellIs" dxfId="33" priority="33" operator="greaterThan">
      <formula>60</formula>
    </cfRule>
    <cfRule type="cellIs" dxfId="32" priority="34" operator="equal">
      <formula>60</formula>
    </cfRule>
  </conditionalFormatting>
  <conditionalFormatting sqref="F15">
    <cfRule type="cellIs" dxfId="31" priority="31" operator="greaterThan">
      <formula>61</formula>
    </cfRule>
    <cfRule type="cellIs" dxfId="30" priority="32" operator="equal">
      <formula>61</formula>
    </cfRule>
  </conditionalFormatting>
  <conditionalFormatting sqref="E15">
    <cfRule type="cellIs" dxfId="29" priority="29" operator="greaterThan">
      <formula>62</formula>
    </cfRule>
    <cfRule type="cellIs" dxfId="28" priority="30" operator="equal">
      <formula>62</formula>
    </cfRule>
  </conditionalFormatting>
  <conditionalFormatting sqref="D15">
    <cfRule type="cellIs" dxfId="27" priority="27" operator="greaterThan">
      <formula>63</formula>
    </cfRule>
    <cfRule type="cellIs" dxfId="26" priority="28" operator="equal">
      <formula>63</formula>
    </cfRule>
  </conditionalFormatting>
  <conditionalFormatting sqref="C15">
    <cfRule type="cellIs" dxfId="25" priority="25" operator="greaterThan">
      <formula>64</formula>
    </cfRule>
    <cfRule type="cellIs" dxfId="24" priority="26" operator="equal">
      <formula>64</formula>
    </cfRule>
  </conditionalFormatting>
  <conditionalFormatting sqref="F14">
    <cfRule type="cellIs" dxfId="23" priority="23" operator="greaterThan">
      <formula>65</formula>
    </cfRule>
    <cfRule type="cellIs" dxfId="22" priority="24" operator="equal">
      <formula>65</formula>
    </cfRule>
  </conditionalFormatting>
  <conditionalFormatting sqref="E14">
    <cfRule type="cellIs" dxfId="21" priority="21" operator="greaterThan">
      <formula>66</formula>
    </cfRule>
    <cfRule type="cellIs" dxfId="20" priority="22" operator="equal">
      <formula>66</formula>
    </cfRule>
  </conditionalFormatting>
  <conditionalFormatting sqref="D14">
    <cfRule type="cellIs" dxfId="19" priority="19" operator="greaterThan">
      <formula>67</formula>
    </cfRule>
    <cfRule type="cellIs" dxfId="18" priority="20" operator="equal">
      <formula>67</formula>
    </cfRule>
  </conditionalFormatting>
  <conditionalFormatting sqref="C14">
    <cfRule type="cellIs" dxfId="17" priority="17" operator="greaterThan">
      <formula>68</formula>
    </cfRule>
    <cfRule type="cellIs" dxfId="16" priority="18" operator="equal">
      <formula>68</formula>
    </cfRule>
  </conditionalFormatting>
  <conditionalFormatting sqref="F13">
    <cfRule type="cellIs" dxfId="15" priority="15" operator="greaterThan">
      <formula>69</formula>
    </cfRule>
    <cfRule type="cellIs" dxfId="14" priority="16" operator="equal">
      <formula>69</formula>
    </cfRule>
  </conditionalFormatting>
  <conditionalFormatting sqref="E13">
    <cfRule type="cellIs" dxfId="13" priority="13" operator="greaterThan">
      <formula>70</formula>
    </cfRule>
    <cfRule type="cellIs" dxfId="12" priority="14" operator="equal">
      <formula>70</formula>
    </cfRule>
  </conditionalFormatting>
  <conditionalFormatting sqref="D13">
    <cfRule type="cellIs" dxfId="11" priority="11" operator="greaterThan">
      <formula>71</formula>
    </cfRule>
    <cfRule type="cellIs" dxfId="10" priority="12" operator="equal">
      <formula>71</formula>
    </cfRule>
  </conditionalFormatting>
  <conditionalFormatting sqref="C13">
    <cfRule type="cellIs" dxfId="9" priority="9" operator="greaterThan">
      <formula>72</formula>
    </cfRule>
    <cfRule type="cellIs" dxfId="8" priority="10" operator="equal">
      <formula>72</formula>
    </cfRule>
  </conditionalFormatting>
  <conditionalFormatting sqref="F12">
    <cfRule type="cellIs" dxfId="7" priority="7" operator="greaterThan">
      <formula>73</formula>
    </cfRule>
    <cfRule type="cellIs" dxfId="6" priority="8" operator="equal">
      <formula>73</formula>
    </cfRule>
  </conditionalFormatting>
  <conditionalFormatting sqref="E12">
    <cfRule type="cellIs" dxfId="5" priority="5" operator="greaterThan">
      <formula>74</formula>
    </cfRule>
    <cfRule type="cellIs" dxfId="4" priority="6" operator="equal">
      <formula>74</formula>
    </cfRule>
  </conditionalFormatting>
  <conditionalFormatting sqref="D12">
    <cfRule type="cellIs" dxfId="3" priority="3" operator="greaterThan">
      <formula>75</formula>
    </cfRule>
    <cfRule type="cellIs" dxfId="2" priority="4" operator="equal">
      <formula>75</formula>
    </cfRule>
  </conditionalFormatting>
  <conditionalFormatting sqref="C12">
    <cfRule type="cellIs" dxfId="1" priority="1" operator="greaterThan">
      <formula>76</formula>
    </cfRule>
    <cfRule type="cellIs" dxfId="0" priority="2" operator="equal">
      <formula>76</formula>
    </cfRule>
  </conditionalFormatting>
  <pageMargins left="0.59055118110236227" right="0.59055118110236227" top="1.3779527559055118" bottom="0.98425196850393704" header="0.39370078740157483" footer="0.39370078740157483"/>
  <pageSetup paperSize="9" scale="84" orientation="landscape" r:id="rId2"/>
  <headerFooter scaleWithDoc="0">
    <oddHeader>&amp;R&amp;G</oddHeader>
    <oddFooter>&amp;L&amp;7&amp;K000000#613977
Seite &amp;P von &amp;N, &amp;D&amp;R&amp;7IBG Engineering AG
ibg.ch</oddFooter>
    <firstHeader>&amp;L&amp;G&amp;R&amp;7
Baar, Bilten, Chur, Oberbüren, St. Gallen, Weinfelden, Winterthur</firstHeader>
    <firstFooter xml:space="preserve">&amp;L&amp;7[Dokument-Nr]
Seite &amp;P von &amp;N
&amp;R&amp;7IBG Engineering AG
ibg.ch
</first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45" r:id="rId6" name="Scroll Bar 1">
              <controlPr defaultSize="0" autoPict="0">
                <anchor moveWithCells="1">
                  <from>
                    <xdr:col>8</xdr:col>
                    <xdr:colOff>0</xdr:colOff>
                    <xdr:row>22</xdr:row>
                    <xdr:rowOff>0</xdr:rowOff>
                  </from>
                  <to>
                    <xdr:col>12</xdr:col>
                    <xdr:colOff>314325</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S79"/>
  <sheetViews>
    <sheetView zoomScaleNormal="100" workbookViewId="0">
      <selection activeCell="R4" sqref="R4"/>
    </sheetView>
  </sheetViews>
  <sheetFormatPr baseColWidth="10" defaultColWidth="11.28515625" defaultRowHeight="12.75" x14ac:dyDescent="0.2"/>
  <cols>
    <col min="1" max="1" width="39.5703125" style="1" customWidth="1"/>
    <col min="2" max="2" width="12.140625" style="1" bestFit="1" customWidth="1"/>
    <col min="3" max="3" width="11.28515625" style="1" customWidth="1"/>
    <col min="4" max="4" width="9.7109375" style="1" customWidth="1"/>
    <col min="5" max="5" width="31.7109375" style="1" customWidth="1"/>
    <col min="6" max="8" width="11.28515625" style="1" customWidth="1"/>
    <col min="9" max="12" width="4.42578125" style="1" bestFit="1" customWidth="1"/>
    <col min="13" max="13" width="4.28515625" style="1" customWidth="1"/>
    <col min="14" max="14" width="11.85546875" style="1" bestFit="1" customWidth="1"/>
    <col min="15" max="15" width="6" style="1" bestFit="1" customWidth="1"/>
    <col min="16" max="16" width="3.85546875" style="1" customWidth="1"/>
    <col min="17" max="17" width="3.85546875" customWidth="1"/>
    <col min="18" max="18" width="11.28515625" style="1"/>
    <col min="19" max="19" width="6.85546875" style="1" customWidth="1"/>
    <col min="20" max="16384" width="11.28515625" style="1"/>
  </cols>
  <sheetData>
    <row r="1" spans="1:19" ht="21" x14ac:dyDescent="0.35">
      <c r="A1" s="23" t="s">
        <v>46</v>
      </c>
      <c r="G1" s="24"/>
      <c r="I1" s="289" t="s">
        <v>82</v>
      </c>
      <c r="J1" s="290"/>
      <c r="K1" s="290"/>
      <c r="L1" s="291"/>
      <c r="R1" s="102" t="s">
        <v>90</v>
      </c>
      <c r="S1" s="102" t="s">
        <v>0</v>
      </c>
    </row>
    <row r="2" spans="1:19" x14ac:dyDescent="0.2">
      <c r="A2" s="3"/>
      <c r="N2" s="95"/>
      <c r="O2" s="95"/>
      <c r="R2" s="103" t="s">
        <v>11</v>
      </c>
      <c r="S2" s="103" t="s">
        <v>86</v>
      </c>
    </row>
    <row r="3" spans="1:19" ht="13.5" x14ac:dyDescent="0.2">
      <c r="A3" s="25" t="s">
        <v>1</v>
      </c>
      <c r="B3" s="26"/>
      <c r="C3" s="26"/>
      <c r="E3" s="27" t="s">
        <v>2</v>
      </c>
      <c r="F3" s="28"/>
      <c r="G3" s="28"/>
      <c r="I3" s="97">
        <v>274</v>
      </c>
      <c r="J3" s="97">
        <v>274</v>
      </c>
      <c r="K3" s="97">
        <v>274</v>
      </c>
      <c r="L3" s="97">
        <v>274</v>
      </c>
      <c r="N3" s="104" t="s">
        <v>84</v>
      </c>
      <c r="O3" s="105">
        <v>0</v>
      </c>
      <c r="R3" s="111">
        <f t="shared" ref="R3:R21" si="0">S3*274</f>
        <v>0</v>
      </c>
      <c r="S3" s="110">
        <v>0</v>
      </c>
    </row>
    <row r="4" spans="1:19" ht="13.5" x14ac:dyDescent="0.2">
      <c r="A4" s="29"/>
      <c r="B4" s="29"/>
      <c r="C4" s="29"/>
      <c r="E4" s="29"/>
      <c r="F4" s="29"/>
      <c r="G4" s="29"/>
      <c r="I4" s="97">
        <v>274</v>
      </c>
      <c r="J4" s="97">
        <v>274</v>
      </c>
      <c r="K4" s="97">
        <v>274</v>
      </c>
      <c r="L4" s="97">
        <v>274</v>
      </c>
      <c r="N4" s="106" t="s">
        <v>83</v>
      </c>
      <c r="O4" s="107">
        <f>F24*F25</f>
        <v>20824</v>
      </c>
      <c r="R4" s="111">
        <f t="shared" si="0"/>
        <v>274</v>
      </c>
      <c r="S4" s="110">
        <v>1</v>
      </c>
    </row>
    <row r="5" spans="1:19" ht="13.5" x14ac:dyDescent="0.2">
      <c r="A5" s="29" t="s">
        <v>3</v>
      </c>
      <c r="B5" s="50">
        <v>124</v>
      </c>
      <c r="C5" s="29" t="s">
        <v>4</v>
      </c>
      <c r="E5" s="29" t="s">
        <v>5</v>
      </c>
      <c r="F5" s="51">
        <v>5.2</v>
      </c>
      <c r="G5" s="29" t="s">
        <v>6</v>
      </c>
      <c r="I5" s="97">
        <v>274</v>
      </c>
      <c r="J5" s="97">
        <v>274</v>
      </c>
      <c r="K5" s="97">
        <v>274</v>
      </c>
      <c r="L5" s="97">
        <v>274</v>
      </c>
      <c r="N5" s="108" t="s">
        <v>85</v>
      </c>
      <c r="O5" s="109">
        <f>F25</f>
        <v>274</v>
      </c>
      <c r="R5" s="111">
        <f t="shared" si="0"/>
        <v>548</v>
      </c>
      <c r="S5" s="111">
        <v>2</v>
      </c>
    </row>
    <row r="6" spans="1:19" ht="13.5" x14ac:dyDescent="0.2">
      <c r="A6" s="29" t="s">
        <v>7</v>
      </c>
      <c r="B6" s="50">
        <v>23.18</v>
      </c>
      <c r="C6" s="29" t="s">
        <v>8</v>
      </c>
      <c r="E6" s="29" t="s">
        <v>9</v>
      </c>
      <c r="F6" s="51">
        <v>5.2</v>
      </c>
      <c r="G6" s="29" t="s">
        <v>6</v>
      </c>
      <c r="I6" s="97">
        <v>274</v>
      </c>
      <c r="J6" s="97">
        <v>274</v>
      </c>
      <c r="K6" s="97">
        <v>274</v>
      </c>
      <c r="L6" s="97">
        <v>274</v>
      </c>
      <c r="R6" s="111">
        <f t="shared" si="0"/>
        <v>822</v>
      </c>
      <c r="S6" s="111">
        <v>3</v>
      </c>
    </row>
    <row r="7" spans="1:19" ht="13.5" x14ac:dyDescent="0.2">
      <c r="A7" s="29" t="s">
        <v>10</v>
      </c>
      <c r="B7" s="50">
        <v>20824</v>
      </c>
      <c r="C7" s="29" t="s">
        <v>11</v>
      </c>
      <c r="E7" s="29"/>
      <c r="F7" s="30"/>
      <c r="G7" s="29"/>
      <c r="I7" s="97">
        <v>274</v>
      </c>
      <c r="J7" s="97">
        <v>274</v>
      </c>
      <c r="K7" s="97">
        <v>274</v>
      </c>
      <c r="L7" s="97">
        <v>274</v>
      </c>
      <c r="R7" s="111">
        <f t="shared" si="0"/>
        <v>1096</v>
      </c>
      <c r="S7" s="111">
        <v>4</v>
      </c>
    </row>
    <row r="8" spans="1:19" ht="13.5" x14ac:dyDescent="0.2">
      <c r="A8" s="29" t="s">
        <v>12</v>
      </c>
      <c r="B8" s="52">
        <v>8.0000000000000002E-3</v>
      </c>
      <c r="C8" s="29"/>
      <c r="E8" s="29" t="s">
        <v>13</v>
      </c>
      <c r="F8" s="32">
        <f>ROUND(B25,0)</f>
        <v>292</v>
      </c>
      <c r="G8" s="29" t="s">
        <v>14</v>
      </c>
      <c r="I8" s="97">
        <v>274</v>
      </c>
      <c r="J8" s="97">
        <v>274</v>
      </c>
      <c r="K8" s="97">
        <v>274</v>
      </c>
      <c r="L8" s="97">
        <v>274</v>
      </c>
      <c r="R8" s="111">
        <f t="shared" si="0"/>
        <v>1370</v>
      </c>
      <c r="S8" s="111">
        <v>5</v>
      </c>
    </row>
    <row r="9" spans="1:19" ht="13.5" x14ac:dyDescent="0.2">
      <c r="A9" s="29" t="s">
        <v>15</v>
      </c>
      <c r="B9" s="33">
        <v>7.0000000000000001E-3</v>
      </c>
      <c r="C9" s="29"/>
      <c r="E9" s="29" t="s">
        <v>16</v>
      </c>
      <c r="F9" s="34">
        <v>300</v>
      </c>
      <c r="G9" s="29" t="s">
        <v>14</v>
      </c>
      <c r="I9" s="97">
        <v>274</v>
      </c>
      <c r="J9" s="97">
        <v>274</v>
      </c>
      <c r="K9" s="97">
        <v>274</v>
      </c>
      <c r="L9" s="97">
        <v>274</v>
      </c>
      <c r="R9" s="111">
        <f t="shared" si="0"/>
        <v>1644</v>
      </c>
      <c r="S9" s="111">
        <v>6</v>
      </c>
    </row>
    <row r="10" spans="1:19" ht="13.5" x14ac:dyDescent="0.2">
      <c r="A10" s="29" t="s">
        <v>17</v>
      </c>
      <c r="B10" s="35">
        <v>20</v>
      </c>
      <c r="C10" s="29" t="s">
        <v>18</v>
      </c>
      <c r="E10" s="29"/>
      <c r="F10" s="29"/>
      <c r="G10" s="29"/>
      <c r="I10" s="97">
        <v>274</v>
      </c>
      <c r="J10" s="97">
        <v>274</v>
      </c>
      <c r="K10" s="97">
        <v>274</v>
      </c>
      <c r="L10" s="97">
        <v>274</v>
      </c>
      <c r="R10" s="111">
        <f t="shared" si="0"/>
        <v>1918</v>
      </c>
      <c r="S10" s="111">
        <v>7</v>
      </c>
    </row>
    <row r="11" spans="1:19" ht="13.5" x14ac:dyDescent="0.2">
      <c r="A11" s="29" t="s">
        <v>19</v>
      </c>
      <c r="B11" s="36">
        <v>25</v>
      </c>
      <c r="C11" s="29" t="s">
        <v>18</v>
      </c>
      <c r="E11" s="29" t="s">
        <v>20</v>
      </c>
      <c r="F11" s="30">
        <v>136827.51999999987</v>
      </c>
      <c r="G11" s="29" t="s">
        <v>11</v>
      </c>
      <c r="I11" s="97">
        <v>274</v>
      </c>
      <c r="J11" s="97">
        <v>274</v>
      </c>
      <c r="K11" s="97">
        <v>274</v>
      </c>
      <c r="L11" s="97">
        <v>274</v>
      </c>
      <c r="R11" s="111">
        <f t="shared" si="0"/>
        <v>2192</v>
      </c>
      <c r="S11" s="111">
        <v>8</v>
      </c>
    </row>
    <row r="12" spans="1:19" ht="13.5" x14ac:dyDescent="0.2">
      <c r="A12" s="29" t="s">
        <v>21</v>
      </c>
      <c r="B12" s="33">
        <v>1E-3</v>
      </c>
      <c r="C12" s="29"/>
      <c r="E12" s="29" t="s">
        <v>22</v>
      </c>
      <c r="F12" s="30">
        <v>85794.879999999917</v>
      </c>
      <c r="G12" s="29" t="s">
        <v>11</v>
      </c>
      <c r="I12" s="97">
        <v>274</v>
      </c>
      <c r="J12" s="97">
        <v>274</v>
      </c>
      <c r="K12" s="97">
        <v>274</v>
      </c>
      <c r="L12" s="97">
        <v>274</v>
      </c>
      <c r="R12" s="111">
        <f t="shared" si="0"/>
        <v>2466</v>
      </c>
      <c r="S12" s="111">
        <v>9</v>
      </c>
    </row>
    <row r="13" spans="1:19" ht="13.5" x14ac:dyDescent="0.2">
      <c r="A13" s="29" t="s">
        <v>23</v>
      </c>
      <c r="B13" s="33">
        <v>3.0000000000000001E-3</v>
      </c>
      <c r="C13" s="29"/>
      <c r="E13" s="29"/>
      <c r="F13" s="30"/>
      <c r="G13" s="29"/>
      <c r="I13" s="97">
        <v>274</v>
      </c>
      <c r="J13" s="97">
        <v>274</v>
      </c>
      <c r="K13" s="97">
        <v>274</v>
      </c>
      <c r="L13" s="97">
        <v>274</v>
      </c>
      <c r="R13" s="111">
        <f t="shared" si="0"/>
        <v>2740</v>
      </c>
      <c r="S13" s="111">
        <v>10</v>
      </c>
    </row>
    <row r="14" spans="1:19" ht="13.5" x14ac:dyDescent="0.2">
      <c r="A14" s="29" t="s">
        <v>24</v>
      </c>
      <c r="B14" s="31">
        <v>0.75</v>
      </c>
      <c r="C14" s="29"/>
      <c r="E14" s="29" t="s">
        <v>25</v>
      </c>
      <c r="F14" s="32">
        <f>B5*F9</f>
        <v>37200</v>
      </c>
      <c r="G14" s="29" t="s">
        <v>26</v>
      </c>
      <c r="I14" s="97">
        <v>274</v>
      </c>
      <c r="J14" s="97">
        <v>274</v>
      </c>
      <c r="K14" s="97">
        <v>274</v>
      </c>
      <c r="L14" s="97">
        <v>274</v>
      </c>
      <c r="R14" s="111">
        <f t="shared" si="0"/>
        <v>3014</v>
      </c>
      <c r="S14" s="111">
        <v>11</v>
      </c>
    </row>
    <row r="15" spans="1:19" ht="13.5" x14ac:dyDescent="0.2">
      <c r="A15" s="29" t="s">
        <v>27</v>
      </c>
      <c r="B15" s="31">
        <f>100%-B14</f>
        <v>0.25</v>
      </c>
      <c r="C15" s="29"/>
      <c r="E15" s="29" t="s">
        <v>28</v>
      </c>
      <c r="F15" s="30">
        <v>9042.0368063999922</v>
      </c>
      <c r="G15" s="29" t="s">
        <v>26</v>
      </c>
      <c r="I15" s="97">
        <v>274</v>
      </c>
      <c r="J15" s="97">
        <v>274</v>
      </c>
      <c r="K15" s="97">
        <v>274</v>
      </c>
      <c r="L15" s="97">
        <v>274</v>
      </c>
      <c r="R15" s="111">
        <f t="shared" si="0"/>
        <v>3288</v>
      </c>
      <c r="S15" s="111">
        <v>12</v>
      </c>
    </row>
    <row r="16" spans="1:19" ht="13.5" x14ac:dyDescent="0.2">
      <c r="A16" s="29"/>
      <c r="B16" s="29"/>
      <c r="C16" s="29"/>
      <c r="E16" s="29" t="s">
        <v>29</v>
      </c>
      <c r="F16" s="30">
        <v>3014.0122687999974</v>
      </c>
      <c r="G16" s="29" t="s">
        <v>26</v>
      </c>
      <c r="I16" s="97">
        <v>274</v>
      </c>
      <c r="J16" s="97">
        <v>274</v>
      </c>
      <c r="K16" s="97">
        <v>274</v>
      </c>
      <c r="L16" s="97">
        <v>274</v>
      </c>
      <c r="R16" s="111">
        <f t="shared" si="0"/>
        <v>3562</v>
      </c>
      <c r="S16" s="111">
        <v>13</v>
      </c>
    </row>
    <row r="17" spans="1:19" ht="13.5" x14ac:dyDescent="0.2">
      <c r="A17" s="29" t="s">
        <v>30</v>
      </c>
      <c r="B17" s="37">
        <v>45500</v>
      </c>
      <c r="C17" s="29" t="s">
        <v>26</v>
      </c>
      <c r="E17" s="38"/>
      <c r="F17" s="38"/>
      <c r="G17" s="38"/>
      <c r="I17" s="97">
        <v>274</v>
      </c>
      <c r="J17" s="97">
        <v>274</v>
      </c>
      <c r="K17" s="97">
        <v>274</v>
      </c>
      <c r="L17" s="97">
        <v>274</v>
      </c>
      <c r="R17" s="111">
        <f t="shared" si="0"/>
        <v>3836</v>
      </c>
      <c r="S17" s="111">
        <v>14</v>
      </c>
    </row>
    <row r="18" spans="1:19" ht="13.5" x14ac:dyDescent="0.2">
      <c r="A18" s="29" t="s">
        <v>31</v>
      </c>
      <c r="B18" s="37">
        <f>(1400+B6*340)*(-1)</f>
        <v>-9281.2000000000007</v>
      </c>
      <c r="C18" s="29" t="s">
        <v>26</v>
      </c>
      <c r="E18" s="39" t="s">
        <v>32</v>
      </c>
      <c r="F18" s="40">
        <f>SUM(F14:F16)</f>
        <v>49256.04907519999</v>
      </c>
      <c r="G18" s="39" t="s">
        <v>26</v>
      </c>
      <c r="I18" s="97">
        <v>274</v>
      </c>
      <c r="J18" s="97">
        <v>274</v>
      </c>
      <c r="K18" s="97">
        <v>274</v>
      </c>
      <c r="L18" s="97">
        <v>274</v>
      </c>
      <c r="R18" s="111">
        <f t="shared" si="0"/>
        <v>4110</v>
      </c>
      <c r="S18" s="111">
        <v>15</v>
      </c>
    </row>
    <row r="19" spans="1:19" ht="13.5" x14ac:dyDescent="0.2">
      <c r="A19" s="38" t="s">
        <v>33</v>
      </c>
      <c r="B19" s="41">
        <v>12850</v>
      </c>
      <c r="C19" s="38" t="s">
        <v>26</v>
      </c>
      <c r="E19" s="29"/>
      <c r="F19" s="29"/>
      <c r="G19" s="29"/>
      <c r="I19" s="97">
        <v>274</v>
      </c>
      <c r="J19" s="97">
        <v>274</v>
      </c>
      <c r="K19" s="97">
        <v>274</v>
      </c>
      <c r="L19" s="97">
        <v>274</v>
      </c>
      <c r="R19" s="111">
        <f t="shared" si="0"/>
        <v>4384</v>
      </c>
      <c r="S19" s="111">
        <v>16</v>
      </c>
    </row>
    <row r="20" spans="1:19" ht="14.25" thickBot="1" x14ac:dyDescent="0.25">
      <c r="A20" s="42" t="s">
        <v>34</v>
      </c>
      <c r="B20" s="43">
        <f>SUM(B17:B19)</f>
        <v>49068.800000000003</v>
      </c>
      <c r="C20" s="42" t="s">
        <v>26</v>
      </c>
      <c r="E20" s="42" t="s">
        <v>35</v>
      </c>
      <c r="F20" s="44">
        <f>F18-B20</f>
        <v>187.24907519998669</v>
      </c>
      <c r="G20" s="42" t="s">
        <v>26</v>
      </c>
      <c r="I20" s="97">
        <v>274</v>
      </c>
      <c r="J20" s="97">
        <v>274</v>
      </c>
      <c r="K20" s="97">
        <v>274</v>
      </c>
      <c r="L20" s="97">
        <v>274</v>
      </c>
      <c r="R20" s="111">
        <f t="shared" si="0"/>
        <v>4658</v>
      </c>
      <c r="S20" s="111">
        <v>17</v>
      </c>
    </row>
    <row r="21" spans="1:19" ht="14.25" thickTop="1" x14ac:dyDescent="0.2">
      <c r="I21" s="97">
        <v>274</v>
      </c>
      <c r="J21" s="97">
        <v>274</v>
      </c>
      <c r="K21" s="97">
        <v>274</v>
      </c>
      <c r="L21" s="97">
        <v>274</v>
      </c>
      <c r="R21" s="111">
        <f t="shared" si="0"/>
        <v>4932</v>
      </c>
      <c r="S21" s="111">
        <v>18</v>
      </c>
    </row>
    <row r="22" spans="1:19" x14ac:dyDescent="0.2">
      <c r="E22" s="95"/>
      <c r="F22" s="95"/>
      <c r="G22" s="95"/>
      <c r="R22" s="111">
        <f t="shared" ref="R22:R34" si="1">S22*274</f>
        <v>5206</v>
      </c>
      <c r="S22" s="111">
        <v>19</v>
      </c>
    </row>
    <row r="23" spans="1:19" x14ac:dyDescent="0.2">
      <c r="A23" s="45" t="s">
        <v>36</v>
      </c>
      <c r="B23" s="46"/>
      <c r="C23" s="46"/>
      <c r="E23" s="96" t="s">
        <v>80</v>
      </c>
      <c r="F23" s="96"/>
      <c r="G23" s="96"/>
      <c r="R23" s="111">
        <f t="shared" si="1"/>
        <v>5480</v>
      </c>
      <c r="S23" s="111">
        <v>20</v>
      </c>
    </row>
    <row r="24" spans="1:19" x14ac:dyDescent="0.2">
      <c r="A24" s="29"/>
      <c r="B24" s="29"/>
      <c r="C24" s="29"/>
      <c r="E24" s="94" t="s">
        <v>76</v>
      </c>
      <c r="F24" s="94">
        <v>76</v>
      </c>
      <c r="G24" s="94" t="s">
        <v>78</v>
      </c>
      <c r="R24" s="111">
        <f t="shared" si="1"/>
        <v>5754</v>
      </c>
      <c r="S24" s="111">
        <v>21</v>
      </c>
    </row>
    <row r="25" spans="1:19" ht="13.5" x14ac:dyDescent="0.2">
      <c r="A25" s="29" t="s">
        <v>37</v>
      </c>
      <c r="B25" s="32">
        <f>(B17+B18)/B5</f>
        <v>292.08709677419358</v>
      </c>
      <c r="C25" s="29" t="s">
        <v>14</v>
      </c>
      <c r="E25" s="29" t="s">
        <v>77</v>
      </c>
      <c r="F25" s="29">
        <v>274</v>
      </c>
      <c r="G25" s="29" t="s">
        <v>11</v>
      </c>
      <c r="R25" s="111">
        <f t="shared" si="1"/>
        <v>6028</v>
      </c>
      <c r="S25" s="111">
        <v>22</v>
      </c>
    </row>
    <row r="26" spans="1:19" ht="13.5" x14ac:dyDescent="0.2">
      <c r="A26" s="29" t="s">
        <v>38</v>
      </c>
      <c r="B26" s="30">
        <f>B20/B5</f>
        <v>395.7161290322581</v>
      </c>
      <c r="C26" s="29" t="s">
        <v>14</v>
      </c>
      <c r="E26" s="48" t="s">
        <v>79</v>
      </c>
      <c r="F26" s="48">
        <v>1.63</v>
      </c>
      <c r="G26" s="48" t="s">
        <v>4</v>
      </c>
      <c r="R26" s="111">
        <f t="shared" si="1"/>
        <v>6302</v>
      </c>
      <c r="S26" s="111">
        <v>23</v>
      </c>
    </row>
    <row r="27" spans="1:19" x14ac:dyDescent="0.2">
      <c r="A27" s="29" t="s">
        <v>39</v>
      </c>
      <c r="B27" s="30">
        <f>B20/B28*100</f>
        <v>10.426363046042866</v>
      </c>
      <c r="C27" s="29" t="s">
        <v>6</v>
      </c>
      <c r="E27" s="47"/>
      <c r="F27" s="47"/>
      <c r="R27" s="111">
        <f t="shared" si="1"/>
        <v>6576</v>
      </c>
      <c r="S27" s="111">
        <v>24</v>
      </c>
    </row>
    <row r="28" spans="1:19" x14ac:dyDescent="0.2">
      <c r="A28" s="29" t="s">
        <v>40</v>
      </c>
      <c r="B28" s="30">
        <v>470622.39999999967</v>
      </c>
      <c r="C28" s="29" t="s">
        <v>11</v>
      </c>
      <c r="R28" s="111">
        <f t="shared" si="1"/>
        <v>6850</v>
      </c>
      <c r="S28" s="111">
        <v>25</v>
      </c>
    </row>
    <row r="29" spans="1:19" ht="13.5" x14ac:dyDescent="0.2">
      <c r="A29" s="29" t="s">
        <v>41</v>
      </c>
      <c r="B29" s="30">
        <f>B28/B5</f>
        <v>3795.3419354838684</v>
      </c>
      <c r="C29" s="29" t="s">
        <v>11</v>
      </c>
      <c r="R29" s="111">
        <f t="shared" si="1"/>
        <v>7124</v>
      </c>
      <c r="S29" s="111">
        <v>26</v>
      </c>
    </row>
    <row r="30" spans="1:19" ht="13.5" x14ac:dyDescent="0.2">
      <c r="A30" s="29" t="s">
        <v>42</v>
      </c>
      <c r="B30" s="30">
        <f>B29/B11</f>
        <v>151.81367741935475</v>
      </c>
      <c r="C30" s="29" t="s">
        <v>11</v>
      </c>
      <c r="R30" s="111">
        <f t="shared" si="1"/>
        <v>7398</v>
      </c>
      <c r="S30" s="111">
        <v>27</v>
      </c>
    </row>
    <row r="31" spans="1:19" x14ac:dyDescent="0.2">
      <c r="A31" s="29"/>
      <c r="B31" s="29"/>
      <c r="C31" s="29"/>
      <c r="R31" s="111">
        <f t="shared" si="1"/>
        <v>7672</v>
      </c>
      <c r="S31" s="111">
        <v>28</v>
      </c>
    </row>
    <row r="32" spans="1:19" ht="13.5" x14ac:dyDescent="0.2">
      <c r="A32" s="29" t="s">
        <v>75</v>
      </c>
      <c r="B32" s="34">
        <v>100</v>
      </c>
      <c r="C32" s="29" t="s">
        <v>43</v>
      </c>
      <c r="R32" s="111">
        <f t="shared" si="1"/>
        <v>7946</v>
      </c>
      <c r="S32" s="111">
        <v>29</v>
      </c>
    </row>
    <row r="33" spans="1:19" ht="13.5" x14ac:dyDescent="0.2">
      <c r="A33" s="29" t="s">
        <v>44</v>
      </c>
      <c r="B33" s="30">
        <f>B30-B32</f>
        <v>51.813677419354747</v>
      </c>
      <c r="C33" s="29" t="s">
        <v>43</v>
      </c>
      <c r="R33" s="111">
        <f t="shared" si="1"/>
        <v>8220</v>
      </c>
      <c r="S33" s="111">
        <v>30</v>
      </c>
    </row>
    <row r="34" spans="1:19" x14ac:dyDescent="0.2">
      <c r="A34" s="48" t="s">
        <v>45</v>
      </c>
      <c r="B34" s="49">
        <f>F9/(B32*B10)*100</f>
        <v>15</v>
      </c>
      <c r="C34" s="48" t="s">
        <v>6</v>
      </c>
      <c r="R34" s="111">
        <f t="shared" si="1"/>
        <v>8494</v>
      </c>
      <c r="S34" s="111">
        <v>31</v>
      </c>
    </row>
    <row r="35" spans="1:19" x14ac:dyDescent="0.2">
      <c r="R35" s="111">
        <f t="shared" ref="R35:R66" si="2">S35*274</f>
        <v>8768</v>
      </c>
      <c r="S35" s="111">
        <v>32</v>
      </c>
    </row>
    <row r="36" spans="1:19" x14ac:dyDescent="0.2">
      <c r="R36" s="111">
        <f t="shared" si="2"/>
        <v>9042</v>
      </c>
      <c r="S36" s="111">
        <v>33</v>
      </c>
    </row>
    <row r="37" spans="1:19" x14ac:dyDescent="0.2">
      <c r="R37" s="111">
        <f t="shared" si="2"/>
        <v>9316</v>
      </c>
      <c r="S37" s="111">
        <v>34</v>
      </c>
    </row>
    <row r="38" spans="1:19" x14ac:dyDescent="0.2">
      <c r="R38" s="111">
        <f t="shared" si="2"/>
        <v>9590</v>
      </c>
      <c r="S38" s="111">
        <v>35</v>
      </c>
    </row>
    <row r="39" spans="1:19" x14ac:dyDescent="0.2">
      <c r="R39" s="111">
        <f t="shared" si="2"/>
        <v>9864</v>
      </c>
      <c r="S39" s="111">
        <v>36</v>
      </c>
    </row>
    <row r="40" spans="1:19" x14ac:dyDescent="0.2">
      <c r="R40" s="111">
        <f t="shared" si="2"/>
        <v>10138</v>
      </c>
      <c r="S40" s="111">
        <v>37</v>
      </c>
    </row>
    <row r="41" spans="1:19" x14ac:dyDescent="0.2">
      <c r="R41" s="111">
        <f t="shared" si="2"/>
        <v>10412</v>
      </c>
      <c r="S41" s="111">
        <v>38</v>
      </c>
    </row>
    <row r="42" spans="1:19" x14ac:dyDescent="0.2">
      <c r="R42" s="111">
        <f t="shared" si="2"/>
        <v>10686</v>
      </c>
      <c r="S42" s="111">
        <v>39</v>
      </c>
    </row>
    <row r="43" spans="1:19" x14ac:dyDescent="0.2">
      <c r="R43" s="111">
        <f t="shared" si="2"/>
        <v>10960</v>
      </c>
      <c r="S43" s="111">
        <v>40</v>
      </c>
    </row>
    <row r="44" spans="1:19" x14ac:dyDescent="0.2">
      <c r="R44" s="111">
        <f t="shared" si="2"/>
        <v>11234</v>
      </c>
      <c r="S44" s="111">
        <v>41</v>
      </c>
    </row>
    <row r="45" spans="1:19" x14ac:dyDescent="0.2">
      <c r="R45" s="111">
        <f t="shared" si="2"/>
        <v>11508</v>
      </c>
      <c r="S45" s="111">
        <v>42</v>
      </c>
    </row>
    <row r="46" spans="1:19" x14ac:dyDescent="0.2">
      <c r="R46" s="111">
        <f t="shared" si="2"/>
        <v>11782</v>
      </c>
      <c r="S46" s="111">
        <v>43</v>
      </c>
    </row>
    <row r="47" spans="1:19" x14ac:dyDescent="0.2">
      <c r="R47" s="111">
        <f t="shared" si="2"/>
        <v>12056</v>
      </c>
      <c r="S47" s="111">
        <v>44</v>
      </c>
    </row>
    <row r="48" spans="1:19" x14ac:dyDescent="0.2">
      <c r="R48" s="111">
        <f t="shared" si="2"/>
        <v>12330</v>
      </c>
      <c r="S48" s="111">
        <v>45</v>
      </c>
    </row>
    <row r="49" spans="18:19" x14ac:dyDescent="0.2">
      <c r="R49" s="111">
        <f t="shared" si="2"/>
        <v>12604</v>
      </c>
      <c r="S49" s="111">
        <v>46</v>
      </c>
    </row>
    <row r="50" spans="18:19" x14ac:dyDescent="0.2">
      <c r="R50" s="111">
        <f t="shared" si="2"/>
        <v>12878</v>
      </c>
      <c r="S50" s="111">
        <v>47</v>
      </c>
    </row>
    <row r="51" spans="18:19" x14ac:dyDescent="0.2">
      <c r="R51" s="111">
        <f t="shared" si="2"/>
        <v>13152</v>
      </c>
      <c r="S51" s="111">
        <v>48</v>
      </c>
    </row>
    <row r="52" spans="18:19" x14ac:dyDescent="0.2">
      <c r="R52" s="111">
        <f t="shared" si="2"/>
        <v>13426</v>
      </c>
      <c r="S52" s="111">
        <v>49</v>
      </c>
    </row>
    <row r="53" spans="18:19" x14ac:dyDescent="0.2">
      <c r="R53" s="111">
        <f t="shared" si="2"/>
        <v>13700</v>
      </c>
      <c r="S53" s="111">
        <v>50</v>
      </c>
    </row>
    <row r="54" spans="18:19" x14ac:dyDescent="0.2">
      <c r="R54" s="111">
        <f t="shared" si="2"/>
        <v>13974</v>
      </c>
      <c r="S54" s="111">
        <v>51</v>
      </c>
    </row>
    <row r="55" spans="18:19" x14ac:dyDescent="0.2">
      <c r="R55" s="111">
        <f t="shared" si="2"/>
        <v>14248</v>
      </c>
      <c r="S55" s="111">
        <v>52</v>
      </c>
    </row>
    <row r="56" spans="18:19" x14ac:dyDescent="0.2">
      <c r="R56" s="111">
        <f t="shared" si="2"/>
        <v>14522</v>
      </c>
      <c r="S56" s="111">
        <v>53</v>
      </c>
    </row>
    <row r="57" spans="18:19" x14ac:dyDescent="0.2">
      <c r="R57" s="111">
        <f t="shared" si="2"/>
        <v>14796</v>
      </c>
      <c r="S57" s="111">
        <v>54</v>
      </c>
    </row>
    <row r="58" spans="18:19" x14ac:dyDescent="0.2">
      <c r="R58" s="111">
        <f t="shared" si="2"/>
        <v>15070</v>
      </c>
      <c r="S58" s="111">
        <v>55</v>
      </c>
    </row>
    <row r="59" spans="18:19" x14ac:dyDescent="0.2">
      <c r="R59" s="111">
        <f t="shared" si="2"/>
        <v>15344</v>
      </c>
      <c r="S59" s="111">
        <v>56</v>
      </c>
    </row>
    <row r="60" spans="18:19" x14ac:dyDescent="0.2">
      <c r="R60" s="111">
        <f t="shared" si="2"/>
        <v>15618</v>
      </c>
      <c r="S60" s="111">
        <v>57</v>
      </c>
    </row>
    <row r="61" spans="18:19" x14ac:dyDescent="0.2">
      <c r="R61" s="111">
        <f t="shared" si="2"/>
        <v>15892</v>
      </c>
      <c r="S61" s="111">
        <v>58</v>
      </c>
    </row>
    <row r="62" spans="18:19" x14ac:dyDescent="0.2">
      <c r="R62" s="111">
        <f t="shared" si="2"/>
        <v>16166</v>
      </c>
      <c r="S62" s="111">
        <v>59</v>
      </c>
    </row>
    <row r="63" spans="18:19" x14ac:dyDescent="0.2">
      <c r="R63" s="111">
        <f t="shared" si="2"/>
        <v>16440</v>
      </c>
      <c r="S63" s="111">
        <v>60</v>
      </c>
    </row>
    <row r="64" spans="18:19" x14ac:dyDescent="0.2">
      <c r="R64" s="111">
        <f t="shared" si="2"/>
        <v>16714</v>
      </c>
      <c r="S64" s="111">
        <v>61</v>
      </c>
    </row>
    <row r="65" spans="18:19" x14ac:dyDescent="0.2">
      <c r="R65" s="111">
        <f t="shared" si="2"/>
        <v>16988</v>
      </c>
      <c r="S65" s="111">
        <v>62</v>
      </c>
    </row>
    <row r="66" spans="18:19" x14ac:dyDescent="0.2">
      <c r="R66" s="111">
        <f t="shared" si="2"/>
        <v>17262</v>
      </c>
      <c r="S66" s="111">
        <v>63</v>
      </c>
    </row>
    <row r="67" spans="18:19" x14ac:dyDescent="0.2">
      <c r="R67" s="111">
        <f t="shared" ref="R67:R79" si="3">S67*274</f>
        <v>17536</v>
      </c>
      <c r="S67" s="111">
        <v>64</v>
      </c>
    </row>
    <row r="68" spans="18:19" x14ac:dyDescent="0.2">
      <c r="R68" s="111">
        <f t="shared" si="3"/>
        <v>17810</v>
      </c>
      <c r="S68" s="111">
        <v>65</v>
      </c>
    </row>
    <row r="69" spans="18:19" x14ac:dyDescent="0.2">
      <c r="R69" s="111">
        <f t="shared" si="3"/>
        <v>18084</v>
      </c>
      <c r="S69" s="111">
        <v>66</v>
      </c>
    </row>
    <row r="70" spans="18:19" x14ac:dyDescent="0.2">
      <c r="R70" s="111">
        <f t="shared" si="3"/>
        <v>18358</v>
      </c>
      <c r="S70" s="111">
        <v>67</v>
      </c>
    </row>
    <row r="71" spans="18:19" x14ac:dyDescent="0.2">
      <c r="R71" s="111">
        <f t="shared" si="3"/>
        <v>18632</v>
      </c>
      <c r="S71" s="111">
        <v>68</v>
      </c>
    </row>
    <row r="72" spans="18:19" x14ac:dyDescent="0.2">
      <c r="R72" s="111">
        <f t="shared" si="3"/>
        <v>18906</v>
      </c>
      <c r="S72" s="111">
        <v>69</v>
      </c>
    </row>
    <row r="73" spans="18:19" x14ac:dyDescent="0.2">
      <c r="R73" s="111">
        <f t="shared" si="3"/>
        <v>19180</v>
      </c>
      <c r="S73" s="111">
        <v>70</v>
      </c>
    </row>
    <row r="74" spans="18:19" x14ac:dyDescent="0.2">
      <c r="R74" s="111">
        <f t="shared" si="3"/>
        <v>19454</v>
      </c>
      <c r="S74" s="111">
        <v>71</v>
      </c>
    </row>
    <row r="75" spans="18:19" x14ac:dyDescent="0.2">
      <c r="R75" s="111">
        <f t="shared" si="3"/>
        <v>19728</v>
      </c>
      <c r="S75" s="111">
        <v>72</v>
      </c>
    </row>
    <row r="76" spans="18:19" x14ac:dyDescent="0.2">
      <c r="R76" s="111">
        <f t="shared" si="3"/>
        <v>20002</v>
      </c>
      <c r="S76" s="111">
        <v>73</v>
      </c>
    </row>
    <row r="77" spans="18:19" x14ac:dyDescent="0.2">
      <c r="R77" s="111">
        <f t="shared" si="3"/>
        <v>20276</v>
      </c>
      <c r="S77" s="111">
        <v>74</v>
      </c>
    </row>
    <row r="78" spans="18:19" x14ac:dyDescent="0.2">
      <c r="R78" s="111">
        <f t="shared" si="3"/>
        <v>20550</v>
      </c>
      <c r="S78" s="111">
        <v>75</v>
      </c>
    </row>
    <row r="79" spans="18:19" x14ac:dyDescent="0.2">
      <c r="R79" s="112">
        <f t="shared" si="3"/>
        <v>20824</v>
      </c>
      <c r="S79" s="112">
        <v>76</v>
      </c>
    </row>
  </sheetData>
  <customSheetViews>
    <customSheetView guid="{253B687C-35A7-4ED6-A1F7-1A940D4AA7E7}" state="hidden">
      <selection activeCell="R4" sqref="R4"/>
      <pageMargins left="0.7" right="0.7" top="0.78740157499999996" bottom="0.78740157499999996" header="0.3" footer="0.3"/>
      <pageSetup paperSize="9" orientation="portrait" r:id="rId1"/>
    </customSheetView>
  </customSheetViews>
  <mergeCells count="1">
    <mergeCell ref="I1:L1"/>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A33"/>
  <sheetViews>
    <sheetView workbookViewId="0">
      <selection activeCell="I16" sqref="I16"/>
    </sheetView>
  </sheetViews>
  <sheetFormatPr baseColWidth="10" defaultColWidth="11.28515625" defaultRowHeight="12" x14ac:dyDescent="0.2"/>
  <cols>
    <col min="1" max="1" width="30.42578125" style="1" customWidth="1"/>
    <col min="2" max="2" width="9.42578125" style="1" customWidth="1"/>
    <col min="3" max="9" width="9.5703125" style="1" bestFit="1" customWidth="1"/>
    <col min="10" max="12" width="8.7109375" style="1" bestFit="1" customWidth="1"/>
    <col min="13" max="26" width="9.7109375" style="1" bestFit="1" customWidth="1"/>
    <col min="27" max="16384" width="11.28515625" style="1"/>
  </cols>
  <sheetData>
    <row r="1" spans="1:27" ht="20.25" x14ac:dyDescent="0.3">
      <c r="A1" s="53" t="s">
        <v>46</v>
      </c>
    </row>
    <row r="2" spans="1:27" x14ac:dyDescent="0.2">
      <c r="A2" s="54"/>
    </row>
    <row r="3" spans="1:27" x14ac:dyDescent="0.2">
      <c r="A3" s="55" t="s">
        <v>12</v>
      </c>
      <c r="B3" s="56">
        <v>166.59200000000055</v>
      </c>
      <c r="C3" s="57" t="s">
        <v>11</v>
      </c>
      <c r="E3" s="58"/>
      <c r="F3" s="59"/>
    </row>
    <row r="4" spans="1:27" x14ac:dyDescent="0.2">
      <c r="A4" s="55" t="s">
        <v>30</v>
      </c>
      <c r="B4" s="56">
        <v>45500</v>
      </c>
      <c r="C4" s="57" t="s">
        <v>26</v>
      </c>
      <c r="E4" s="60"/>
      <c r="F4" s="61"/>
      <c r="G4" s="47"/>
    </row>
    <row r="5" spans="1:27" x14ac:dyDescent="0.2">
      <c r="A5" s="55" t="s">
        <v>47</v>
      </c>
      <c r="B5" s="62">
        <v>1E-3</v>
      </c>
      <c r="C5" s="57"/>
      <c r="E5" s="58"/>
      <c r="F5" s="59"/>
    </row>
    <row r="6" spans="1:27" x14ac:dyDescent="0.2">
      <c r="A6" s="55" t="s">
        <v>23</v>
      </c>
      <c r="B6" s="62">
        <v>3.0000000000000001E-3</v>
      </c>
      <c r="C6" s="57"/>
      <c r="E6" s="58"/>
      <c r="F6" s="59"/>
    </row>
    <row r="7" spans="1:27" x14ac:dyDescent="0.2">
      <c r="A7" s="54"/>
      <c r="C7" s="2"/>
    </row>
    <row r="9" spans="1:27" s="64" customFormat="1" x14ac:dyDescent="0.2">
      <c r="A9" s="63" t="s">
        <v>48</v>
      </c>
      <c r="B9" s="63">
        <v>2020</v>
      </c>
      <c r="C9" s="63">
        <v>2021</v>
      </c>
      <c r="D9" s="63">
        <v>2022</v>
      </c>
      <c r="E9" s="63">
        <v>2023</v>
      </c>
      <c r="F9" s="63">
        <v>2024</v>
      </c>
      <c r="G9" s="63">
        <v>2025</v>
      </c>
      <c r="H9" s="63">
        <v>2026</v>
      </c>
      <c r="I9" s="63">
        <v>2027</v>
      </c>
      <c r="J9" s="63">
        <v>2028</v>
      </c>
      <c r="K9" s="63">
        <v>2029</v>
      </c>
      <c r="L9" s="63">
        <v>2030</v>
      </c>
      <c r="M9" s="63">
        <v>2031</v>
      </c>
      <c r="N9" s="63">
        <v>2032</v>
      </c>
      <c r="O9" s="63">
        <v>2033</v>
      </c>
      <c r="P9" s="63">
        <v>2034</v>
      </c>
      <c r="Q9" s="63">
        <v>2035</v>
      </c>
      <c r="R9" s="63">
        <v>2036</v>
      </c>
      <c r="S9" s="63">
        <v>2037</v>
      </c>
      <c r="T9" s="63">
        <v>2038</v>
      </c>
      <c r="U9" s="63">
        <v>2039</v>
      </c>
      <c r="V9" s="63">
        <v>2040</v>
      </c>
      <c r="W9" s="63">
        <v>2041</v>
      </c>
      <c r="X9" s="63">
        <v>2042</v>
      </c>
      <c r="Y9" s="63">
        <v>2043</v>
      </c>
      <c r="Z9" s="63">
        <v>2044</v>
      </c>
      <c r="AA9" s="63" t="s">
        <v>49</v>
      </c>
    </row>
    <row r="10" spans="1:27" s="64" customFormat="1" x14ac:dyDescent="0.2">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7" s="64" customFormat="1" x14ac:dyDescent="0.2">
      <c r="A11" s="65" t="s">
        <v>50</v>
      </c>
      <c r="B11" s="66">
        <v>20824</v>
      </c>
      <c r="C11" s="66">
        <f>B11-$B$3</f>
        <v>20657.407999999999</v>
      </c>
      <c r="D11" s="66">
        <f t="shared" ref="D11:Z11" si="0">C11-$B$3</f>
        <v>20490.815999999999</v>
      </c>
      <c r="E11" s="66">
        <f t="shared" si="0"/>
        <v>20324.223999999998</v>
      </c>
      <c r="F11" s="66">
        <f t="shared" si="0"/>
        <v>20157.631999999998</v>
      </c>
      <c r="G11" s="66">
        <f t="shared" si="0"/>
        <v>19991.039999999997</v>
      </c>
      <c r="H11" s="66">
        <f t="shared" si="0"/>
        <v>19824.447999999997</v>
      </c>
      <c r="I11" s="66">
        <f t="shared" si="0"/>
        <v>19657.855999999996</v>
      </c>
      <c r="J11" s="66">
        <f t="shared" si="0"/>
        <v>19491.263999999996</v>
      </c>
      <c r="K11" s="66">
        <f t="shared" si="0"/>
        <v>19324.671999999995</v>
      </c>
      <c r="L11" s="66">
        <f t="shared" si="0"/>
        <v>19158.079999999994</v>
      </c>
      <c r="M11" s="66">
        <f t="shared" si="0"/>
        <v>18991.487999999994</v>
      </c>
      <c r="N11" s="66">
        <f t="shared" si="0"/>
        <v>18824.895999999993</v>
      </c>
      <c r="O11" s="66">
        <f t="shared" si="0"/>
        <v>18658.303999999993</v>
      </c>
      <c r="P11" s="66">
        <f t="shared" si="0"/>
        <v>18491.711999999992</v>
      </c>
      <c r="Q11" s="66">
        <f t="shared" si="0"/>
        <v>18325.119999999992</v>
      </c>
      <c r="R11" s="66">
        <f t="shared" si="0"/>
        <v>18158.527999999991</v>
      </c>
      <c r="S11" s="66">
        <f t="shared" si="0"/>
        <v>17991.935999999991</v>
      </c>
      <c r="T11" s="66">
        <f t="shared" si="0"/>
        <v>17825.34399999999</v>
      </c>
      <c r="U11" s="66">
        <f t="shared" si="0"/>
        <v>17658.751999999989</v>
      </c>
      <c r="V11" s="66">
        <f t="shared" si="0"/>
        <v>17492.159999999989</v>
      </c>
      <c r="W11" s="66">
        <f t="shared" si="0"/>
        <v>17325.567999999988</v>
      </c>
      <c r="X11" s="66">
        <f t="shared" si="0"/>
        <v>17158.975999999988</v>
      </c>
      <c r="Y11" s="66">
        <f t="shared" si="0"/>
        <v>16992.383999999987</v>
      </c>
      <c r="Z11" s="66">
        <f t="shared" si="0"/>
        <v>16825.791999999987</v>
      </c>
      <c r="AA11" s="67">
        <f>SUM(B11:Z11)</f>
        <v>470622.39999999967</v>
      </c>
    </row>
    <row r="12" spans="1:27" s="64" customForma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7" s="64" customFormat="1" x14ac:dyDescent="0.2">
      <c r="A13" s="65" t="s">
        <v>51</v>
      </c>
      <c r="B13" s="68">
        <v>318.5</v>
      </c>
      <c r="C13" s="68">
        <f>B13</f>
        <v>318.5</v>
      </c>
      <c r="D13" s="68">
        <f t="shared" ref="D13:Z13" si="1">C13</f>
        <v>318.5</v>
      </c>
      <c r="E13" s="68">
        <f t="shared" si="1"/>
        <v>318.5</v>
      </c>
      <c r="F13" s="68">
        <f t="shared" si="1"/>
        <v>318.5</v>
      </c>
      <c r="G13" s="68">
        <f t="shared" si="1"/>
        <v>318.5</v>
      </c>
      <c r="H13" s="68">
        <f t="shared" si="1"/>
        <v>318.5</v>
      </c>
      <c r="I13" s="68">
        <f t="shared" si="1"/>
        <v>318.5</v>
      </c>
      <c r="J13" s="68">
        <f t="shared" si="1"/>
        <v>318.5</v>
      </c>
      <c r="K13" s="68">
        <f t="shared" si="1"/>
        <v>318.5</v>
      </c>
      <c r="L13" s="68">
        <f t="shared" si="1"/>
        <v>318.5</v>
      </c>
      <c r="M13" s="68">
        <f t="shared" si="1"/>
        <v>318.5</v>
      </c>
      <c r="N13" s="68">
        <f t="shared" si="1"/>
        <v>318.5</v>
      </c>
      <c r="O13" s="68">
        <f t="shared" si="1"/>
        <v>318.5</v>
      </c>
      <c r="P13" s="68">
        <f t="shared" si="1"/>
        <v>318.5</v>
      </c>
      <c r="Q13" s="68">
        <f t="shared" si="1"/>
        <v>318.5</v>
      </c>
      <c r="R13" s="68">
        <f t="shared" si="1"/>
        <v>318.5</v>
      </c>
      <c r="S13" s="68">
        <f t="shared" si="1"/>
        <v>318.5</v>
      </c>
      <c r="T13" s="68">
        <f t="shared" si="1"/>
        <v>318.5</v>
      </c>
      <c r="U13" s="68">
        <f t="shared" si="1"/>
        <v>318.5</v>
      </c>
      <c r="V13" s="68">
        <f t="shared" si="1"/>
        <v>318.5</v>
      </c>
      <c r="W13" s="68">
        <f t="shared" si="1"/>
        <v>318.5</v>
      </c>
      <c r="X13" s="68">
        <f t="shared" si="1"/>
        <v>318.5</v>
      </c>
      <c r="Y13" s="68">
        <f t="shared" si="1"/>
        <v>318.5</v>
      </c>
      <c r="Z13" s="68">
        <f t="shared" si="1"/>
        <v>318.5</v>
      </c>
      <c r="AA13" s="67">
        <f>SUM(B13:Z13)</f>
        <v>7962.5</v>
      </c>
    </row>
    <row r="14" spans="1:27" s="64" customFormat="1" x14ac:dyDescent="0.2">
      <c r="A14" s="65" t="s">
        <v>52</v>
      </c>
      <c r="B14" s="68">
        <v>150</v>
      </c>
      <c r="C14" s="69">
        <f t="shared" ref="C14:Z14" si="2">B14</f>
        <v>150</v>
      </c>
      <c r="D14" s="69">
        <f t="shared" si="2"/>
        <v>150</v>
      </c>
      <c r="E14" s="69">
        <f t="shared" si="2"/>
        <v>150</v>
      </c>
      <c r="F14" s="69">
        <f t="shared" si="2"/>
        <v>150</v>
      </c>
      <c r="G14" s="69">
        <f t="shared" si="2"/>
        <v>150</v>
      </c>
      <c r="H14" s="69">
        <f t="shared" si="2"/>
        <v>150</v>
      </c>
      <c r="I14" s="69">
        <f t="shared" si="2"/>
        <v>150</v>
      </c>
      <c r="J14" s="69">
        <f t="shared" si="2"/>
        <v>150</v>
      </c>
      <c r="K14" s="69">
        <f t="shared" si="2"/>
        <v>150</v>
      </c>
      <c r="L14" s="69">
        <f t="shared" si="2"/>
        <v>150</v>
      </c>
      <c r="M14" s="69">
        <f t="shared" si="2"/>
        <v>150</v>
      </c>
      <c r="N14" s="69">
        <f t="shared" si="2"/>
        <v>150</v>
      </c>
      <c r="O14" s="69">
        <f t="shared" si="2"/>
        <v>150</v>
      </c>
      <c r="P14" s="69">
        <f t="shared" si="2"/>
        <v>150</v>
      </c>
      <c r="Q14" s="69">
        <f t="shared" si="2"/>
        <v>150</v>
      </c>
      <c r="R14" s="69">
        <f t="shared" si="2"/>
        <v>150</v>
      </c>
      <c r="S14" s="69">
        <f t="shared" si="2"/>
        <v>150</v>
      </c>
      <c r="T14" s="69">
        <f t="shared" si="2"/>
        <v>150</v>
      </c>
      <c r="U14" s="69">
        <f t="shared" si="2"/>
        <v>150</v>
      </c>
      <c r="V14" s="69">
        <f t="shared" si="2"/>
        <v>150</v>
      </c>
      <c r="W14" s="69">
        <f t="shared" si="2"/>
        <v>150</v>
      </c>
      <c r="X14" s="69">
        <f t="shared" si="2"/>
        <v>150</v>
      </c>
      <c r="Y14" s="69">
        <f t="shared" si="2"/>
        <v>150</v>
      </c>
      <c r="Z14" s="69">
        <f t="shared" si="2"/>
        <v>150</v>
      </c>
      <c r="AA14" s="67">
        <f>SUM(B14:Z14)</f>
        <v>3750</v>
      </c>
    </row>
    <row r="15" spans="1:27" s="64" customFormat="1" x14ac:dyDescent="0.2">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row>
    <row r="16" spans="1:27" s="64" customFormat="1" x14ac:dyDescent="0.2">
      <c r="A16" s="70" t="s">
        <v>53</v>
      </c>
      <c r="B16" s="71">
        <f t="shared" ref="B16:Z16" si="3">SUM(B13:B14)</f>
        <v>468.5</v>
      </c>
      <c r="C16" s="71">
        <f t="shared" si="3"/>
        <v>468.5</v>
      </c>
      <c r="D16" s="71">
        <f t="shared" si="3"/>
        <v>468.5</v>
      </c>
      <c r="E16" s="71">
        <f t="shared" si="3"/>
        <v>468.5</v>
      </c>
      <c r="F16" s="71">
        <f t="shared" si="3"/>
        <v>468.5</v>
      </c>
      <c r="G16" s="71">
        <f t="shared" si="3"/>
        <v>468.5</v>
      </c>
      <c r="H16" s="71">
        <f t="shared" si="3"/>
        <v>468.5</v>
      </c>
      <c r="I16" s="71">
        <f t="shared" si="3"/>
        <v>468.5</v>
      </c>
      <c r="J16" s="71">
        <f t="shared" si="3"/>
        <v>468.5</v>
      </c>
      <c r="K16" s="71">
        <f t="shared" si="3"/>
        <v>468.5</v>
      </c>
      <c r="L16" s="71">
        <f t="shared" si="3"/>
        <v>468.5</v>
      </c>
      <c r="M16" s="71">
        <f t="shared" si="3"/>
        <v>468.5</v>
      </c>
      <c r="N16" s="71">
        <f t="shared" si="3"/>
        <v>468.5</v>
      </c>
      <c r="O16" s="71">
        <f t="shared" si="3"/>
        <v>468.5</v>
      </c>
      <c r="P16" s="71">
        <f t="shared" si="3"/>
        <v>468.5</v>
      </c>
      <c r="Q16" s="71">
        <f t="shared" si="3"/>
        <v>468.5</v>
      </c>
      <c r="R16" s="71">
        <f t="shared" si="3"/>
        <v>468.5</v>
      </c>
      <c r="S16" s="71">
        <f t="shared" si="3"/>
        <v>468.5</v>
      </c>
      <c r="T16" s="71">
        <f t="shared" si="3"/>
        <v>468.5</v>
      </c>
      <c r="U16" s="71">
        <f t="shared" si="3"/>
        <v>468.5</v>
      </c>
      <c r="V16" s="71">
        <f t="shared" si="3"/>
        <v>468.5</v>
      </c>
      <c r="W16" s="71">
        <f t="shared" si="3"/>
        <v>468.5</v>
      </c>
      <c r="X16" s="71">
        <f t="shared" si="3"/>
        <v>468.5</v>
      </c>
      <c r="Y16" s="71">
        <f t="shared" si="3"/>
        <v>468.5</v>
      </c>
      <c r="Z16" s="71">
        <f t="shared" si="3"/>
        <v>468.5</v>
      </c>
      <c r="AA16" s="71">
        <f>SUM(B16:Z16)</f>
        <v>11712.5</v>
      </c>
    </row>
    <row r="17" spans="1:27" s="64" customFormat="1" x14ac:dyDescent="0.2">
      <c r="A17" s="70" t="s">
        <v>47</v>
      </c>
      <c r="B17" s="71">
        <f>$B$4*$B$5</f>
        <v>45.5</v>
      </c>
      <c r="C17" s="71">
        <f t="shared" ref="C17:Z17" si="4">$B$4*$B$5</f>
        <v>45.5</v>
      </c>
      <c r="D17" s="71">
        <f t="shared" si="4"/>
        <v>45.5</v>
      </c>
      <c r="E17" s="71">
        <f t="shared" si="4"/>
        <v>45.5</v>
      </c>
      <c r="F17" s="71">
        <f t="shared" si="4"/>
        <v>45.5</v>
      </c>
      <c r="G17" s="71">
        <f t="shared" si="4"/>
        <v>45.5</v>
      </c>
      <c r="H17" s="71">
        <f t="shared" si="4"/>
        <v>45.5</v>
      </c>
      <c r="I17" s="71">
        <f t="shared" si="4"/>
        <v>45.5</v>
      </c>
      <c r="J17" s="71">
        <f t="shared" si="4"/>
        <v>45.5</v>
      </c>
      <c r="K17" s="71">
        <f t="shared" si="4"/>
        <v>45.5</v>
      </c>
      <c r="L17" s="71">
        <f t="shared" si="4"/>
        <v>45.5</v>
      </c>
      <c r="M17" s="71">
        <f t="shared" si="4"/>
        <v>45.5</v>
      </c>
      <c r="N17" s="71">
        <f t="shared" si="4"/>
        <v>45.5</v>
      </c>
      <c r="O17" s="71">
        <f t="shared" si="4"/>
        <v>45.5</v>
      </c>
      <c r="P17" s="71">
        <f t="shared" si="4"/>
        <v>45.5</v>
      </c>
      <c r="Q17" s="71">
        <f t="shared" si="4"/>
        <v>45.5</v>
      </c>
      <c r="R17" s="71">
        <f t="shared" si="4"/>
        <v>45.5</v>
      </c>
      <c r="S17" s="71">
        <f t="shared" si="4"/>
        <v>45.5</v>
      </c>
      <c r="T17" s="71">
        <f t="shared" si="4"/>
        <v>45.5</v>
      </c>
      <c r="U17" s="71">
        <f t="shared" si="4"/>
        <v>45.5</v>
      </c>
      <c r="V17" s="71">
        <f t="shared" si="4"/>
        <v>45.5</v>
      </c>
      <c r="W17" s="71">
        <f t="shared" si="4"/>
        <v>45.5</v>
      </c>
      <c r="X17" s="71">
        <f t="shared" si="4"/>
        <v>45.5</v>
      </c>
      <c r="Y17" s="71">
        <f t="shared" si="4"/>
        <v>45.5</v>
      </c>
      <c r="Z17" s="71">
        <f t="shared" si="4"/>
        <v>45.5</v>
      </c>
      <c r="AA17" s="71">
        <f>SUM(B17:Z17)</f>
        <v>1137.5</v>
      </c>
    </row>
    <row r="18" spans="1:27" s="64" customFormat="1"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1:27" s="64" customFormat="1" ht="12.75" thickBot="1" x14ac:dyDescent="0.25">
      <c r="A19" s="72" t="s">
        <v>54</v>
      </c>
      <c r="B19" s="73">
        <f t="shared" ref="B19:AA19" si="5">SUM(B16:B17)</f>
        <v>514</v>
      </c>
      <c r="C19" s="73">
        <f t="shared" si="5"/>
        <v>514</v>
      </c>
      <c r="D19" s="73">
        <f t="shared" si="5"/>
        <v>514</v>
      </c>
      <c r="E19" s="73">
        <f t="shared" si="5"/>
        <v>514</v>
      </c>
      <c r="F19" s="73">
        <f t="shared" si="5"/>
        <v>514</v>
      </c>
      <c r="G19" s="73">
        <f t="shared" si="5"/>
        <v>514</v>
      </c>
      <c r="H19" s="73">
        <f t="shared" si="5"/>
        <v>514</v>
      </c>
      <c r="I19" s="73">
        <f t="shared" si="5"/>
        <v>514</v>
      </c>
      <c r="J19" s="73">
        <f t="shared" si="5"/>
        <v>514</v>
      </c>
      <c r="K19" s="73">
        <f t="shared" si="5"/>
        <v>514</v>
      </c>
      <c r="L19" s="73">
        <f t="shared" si="5"/>
        <v>514</v>
      </c>
      <c r="M19" s="73">
        <f t="shared" si="5"/>
        <v>514</v>
      </c>
      <c r="N19" s="73">
        <f t="shared" si="5"/>
        <v>514</v>
      </c>
      <c r="O19" s="73">
        <f t="shared" si="5"/>
        <v>514</v>
      </c>
      <c r="P19" s="73">
        <f t="shared" si="5"/>
        <v>514</v>
      </c>
      <c r="Q19" s="73">
        <f t="shared" si="5"/>
        <v>514</v>
      </c>
      <c r="R19" s="73">
        <f t="shared" si="5"/>
        <v>514</v>
      </c>
      <c r="S19" s="73">
        <f t="shared" si="5"/>
        <v>514</v>
      </c>
      <c r="T19" s="73">
        <f t="shared" si="5"/>
        <v>514</v>
      </c>
      <c r="U19" s="73">
        <f t="shared" si="5"/>
        <v>514</v>
      </c>
      <c r="V19" s="73">
        <f t="shared" si="5"/>
        <v>514</v>
      </c>
      <c r="W19" s="73">
        <f t="shared" si="5"/>
        <v>514</v>
      </c>
      <c r="X19" s="73">
        <f t="shared" si="5"/>
        <v>514</v>
      </c>
      <c r="Y19" s="73">
        <f t="shared" si="5"/>
        <v>514</v>
      </c>
      <c r="Z19" s="73">
        <f t="shared" si="5"/>
        <v>514</v>
      </c>
      <c r="AA19" s="73">
        <f t="shared" si="5"/>
        <v>12850</v>
      </c>
    </row>
    <row r="20" spans="1:27" s="64" customFormat="1" ht="12.75" thickTop="1" x14ac:dyDescent="0.2"/>
    <row r="21" spans="1:27" s="64" customFormat="1" x14ac:dyDescent="0.2"/>
    <row r="22" spans="1:27" s="64" customFormat="1" x14ac:dyDescent="0.2"/>
    <row r="23" spans="1:27" x14ac:dyDescent="0.2">
      <c r="A23" s="63" t="s">
        <v>55</v>
      </c>
      <c r="B23" s="63">
        <v>2020</v>
      </c>
      <c r="C23" s="63">
        <v>2021</v>
      </c>
      <c r="D23" s="63">
        <v>2022</v>
      </c>
      <c r="E23" s="63">
        <v>2023</v>
      </c>
      <c r="F23" s="63">
        <v>2024</v>
      </c>
      <c r="G23" s="63">
        <v>2025</v>
      </c>
      <c r="H23" s="63">
        <v>2026</v>
      </c>
      <c r="I23" s="63">
        <v>2027</v>
      </c>
      <c r="J23" s="63">
        <v>2028</v>
      </c>
      <c r="K23" s="63">
        <v>2029</v>
      </c>
      <c r="L23" s="63">
        <v>2030</v>
      </c>
      <c r="M23" s="63">
        <v>2031</v>
      </c>
      <c r="N23" s="63">
        <v>2032</v>
      </c>
      <c r="O23" s="63">
        <v>2033</v>
      </c>
      <c r="P23" s="63">
        <v>2034</v>
      </c>
      <c r="Q23" s="63">
        <v>2035</v>
      </c>
      <c r="R23" s="63">
        <v>2036</v>
      </c>
      <c r="S23" s="63">
        <v>2037</v>
      </c>
      <c r="T23" s="63">
        <v>2038</v>
      </c>
      <c r="U23" s="63">
        <v>2039</v>
      </c>
      <c r="V23" s="63">
        <v>2040</v>
      </c>
      <c r="W23" s="63">
        <v>2041</v>
      </c>
      <c r="X23" s="63">
        <v>2042</v>
      </c>
      <c r="Y23" s="63">
        <v>2043</v>
      </c>
      <c r="Z23" s="63">
        <v>2044</v>
      </c>
      <c r="AA23" s="63" t="s">
        <v>49</v>
      </c>
    </row>
    <row r="25" spans="1:27" x14ac:dyDescent="0.2">
      <c r="A25" s="1" t="s">
        <v>50</v>
      </c>
      <c r="B25" s="74">
        <f>B11</f>
        <v>20824</v>
      </c>
      <c r="C25" s="74">
        <f t="shared" ref="C25:Z25" si="6">C11</f>
        <v>20657.407999999999</v>
      </c>
      <c r="D25" s="74">
        <f t="shared" si="6"/>
        <v>20490.815999999999</v>
      </c>
      <c r="E25" s="74">
        <f t="shared" si="6"/>
        <v>20324.223999999998</v>
      </c>
      <c r="F25" s="74">
        <f t="shared" si="6"/>
        <v>20157.631999999998</v>
      </c>
      <c r="G25" s="74">
        <f t="shared" si="6"/>
        <v>19991.039999999997</v>
      </c>
      <c r="H25" s="74">
        <f t="shared" si="6"/>
        <v>19824.447999999997</v>
      </c>
      <c r="I25" s="74">
        <f t="shared" si="6"/>
        <v>19657.855999999996</v>
      </c>
      <c r="J25" s="74">
        <f t="shared" si="6"/>
        <v>19491.263999999996</v>
      </c>
      <c r="K25" s="74">
        <f t="shared" si="6"/>
        <v>19324.671999999995</v>
      </c>
      <c r="L25" s="74">
        <f t="shared" si="6"/>
        <v>19158.079999999994</v>
      </c>
      <c r="M25" s="74">
        <f t="shared" si="6"/>
        <v>18991.487999999994</v>
      </c>
      <c r="N25" s="74">
        <f t="shared" si="6"/>
        <v>18824.895999999993</v>
      </c>
      <c r="O25" s="74">
        <f t="shared" si="6"/>
        <v>18658.303999999993</v>
      </c>
      <c r="P25" s="74">
        <f t="shared" si="6"/>
        <v>18491.711999999992</v>
      </c>
      <c r="Q25" s="74">
        <f t="shared" si="6"/>
        <v>18325.119999999992</v>
      </c>
      <c r="R25" s="74">
        <f t="shared" si="6"/>
        <v>18158.527999999991</v>
      </c>
      <c r="S25" s="74">
        <f t="shared" si="6"/>
        <v>17991.935999999991</v>
      </c>
      <c r="T25" s="74">
        <f t="shared" si="6"/>
        <v>17825.34399999999</v>
      </c>
      <c r="U25" s="74">
        <f t="shared" si="6"/>
        <v>17658.751999999989</v>
      </c>
      <c r="V25" s="74">
        <f t="shared" si="6"/>
        <v>17492.159999999989</v>
      </c>
      <c r="W25" s="74">
        <f t="shared" si="6"/>
        <v>17325.567999999988</v>
      </c>
      <c r="X25" s="74">
        <f t="shared" si="6"/>
        <v>17158.975999999988</v>
      </c>
      <c r="Y25" s="74">
        <f t="shared" si="6"/>
        <v>16992.383999999987</v>
      </c>
      <c r="Z25" s="74">
        <f t="shared" si="6"/>
        <v>16825.791999999987</v>
      </c>
      <c r="AA25" s="67">
        <f>SUM(B25:Z25)</f>
        <v>470622.39999999967</v>
      </c>
    </row>
    <row r="26" spans="1:27" x14ac:dyDescent="0.2">
      <c r="A26" s="1" t="s">
        <v>56</v>
      </c>
      <c r="B26" s="75">
        <v>15618</v>
      </c>
      <c r="C26" s="75">
        <v>15493.056</v>
      </c>
      <c r="D26" s="75">
        <v>15368.111999999999</v>
      </c>
      <c r="E26" s="75">
        <v>15243.167999999998</v>
      </c>
      <c r="F26" s="75">
        <v>15118.223999999998</v>
      </c>
      <c r="G26" s="75">
        <v>14993.279999999999</v>
      </c>
      <c r="H26" s="75">
        <v>14868.335999999998</v>
      </c>
      <c r="I26" s="75">
        <v>14743.391999999996</v>
      </c>
      <c r="J26" s="75">
        <v>14618.447999999997</v>
      </c>
      <c r="K26" s="75">
        <v>14493.503999999997</v>
      </c>
      <c r="L26" s="75">
        <v>14368.559999999996</v>
      </c>
      <c r="M26" s="75">
        <v>14243.615999999995</v>
      </c>
      <c r="N26" s="75">
        <v>14118.671999999995</v>
      </c>
      <c r="O26" s="75">
        <v>13993.727999999996</v>
      </c>
      <c r="P26" s="75">
        <v>13868.783999999994</v>
      </c>
      <c r="Q26" s="75">
        <v>13743.839999999993</v>
      </c>
      <c r="R26" s="75">
        <v>13618.895999999993</v>
      </c>
      <c r="S26" s="75">
        <v>13493.951999999994</v>
      </c>
      <c r="T26" s="75">
        <v>13369.007999999993</v>
      </c>
      <c r="U26" s="75">
        <v>13244.063999999991</v>
      </c>
      <c r="V26" s="75">
        <v>13119.119999999992</v>
      </c>
      <c r="W26" s="75">
        <v>12994.175999999992</v>
      </c>
      <c r="X26" s="75">
        <v>12869.231999999991</v>
      </c>
      <c r="Y26" s="75">
        <v>12744.28799999999</v>
      </c>
      <c r="Z26" s="75">
        <v>12619.34399999999</v>
      </c>
      <c r="AA26" s="67">
        <f t="shared" ref="AA26:AA27" si="7">SUM(B26:Z26)</f>
        <v>352966.79999999987</v>
      </c>
    </row>
    <row r="27" spans="1:27" x14ac:dyDescent="0.2">
      <c r="A27" s="1" t="s">
        <v>57</v>
      </c>
      <c r="B27" s="75">
        <v>5206</v>
      </c>
      <c r="C27" s="75">
        <v>5164.3519999999999</v>
      </c>
      <c r="D27" s="75">
        <v>5122.7039999999997</v>
      </c>
      <c r="E27" s="75">
        <v>5081.0559999999996</v>
      </c>
      <c r="F27" s="75">
        <v>5039.4079999999994</v>
      </c>
      <c r="G27" s="75">
        <v>4997.7599999999993</v>
      </c>
      <c r="H27" s="75">
        <v>4956.1119999999992</v>
      </c>
      <c r="I27" s="75">
        <v>4914.463999999999</v>
      </c>
      <c r="J27" s="75">
        <v>4872.8159999999989</v>
      </c>
      <c r="K27" s="75">
        <v>4831.1679999999988</v>
      </c>
      <c r="L27" s="75">
        <v>4789.5199999999986</v>
      </c>
      <c r="M27" s="75">
        <v>4747.8719999999985</v>
      </c>
      <c r="N27" s="75">
        <v>4706.2239999999983</v>
      </c>
      <c r="O27" s="75">
        <v>4664.5759999999982</v>
      </c>
      <c r="P27" s="75">
        <v>4622.9279999999981</v>
      </c>
      <c r="Q27" s="75">
        <v>4581.2799999999979</v>
      </c>
      <c r="R27" s="75">
        <v>4539.6319999999978</v>
      </c>
      <c r="S27" s="75">
        <v>4497.9839999999976</v>
      </c>
      <c r="T27" s="75">
        <v>4456.3359999999975</v>
      </c>
      <c r="U27" s="75">
        <v>4414.6879999999974</v>
      </c>
      <c r="V27" s="75">
        <v>4373.0399999999972</v>
      </c>
      <c r="W27" s="75">
        <v>4331.3919999999971</v>
      </c>
      <c r="X27" s="75">
        <v>4289.743999999997</v>
      </c>
      <c r="Y27" s="75">
        <v>4248.0959999999968</v>
      </c>
      <c r="Z27" s="75">
        <v>4206.4479999999967</v>
      </c>
      <c r="AA27" s="67">
        <f t="shared" si="7"/>
        <v>117655.59999999992</v>
      </c>
    </row>
    <row r="29" spans="1:27" ht="12.75" x14ac:dyDescent="0.2">
      <c r="A29" t="s">
        <v>58</v>
      </c>
      <c r="B29" s="76">
        <v>6318</v>
      </c>
      <c r="C29" s="76">
        <v>6193.0559999999996</v>
      </c>
      <c r="D29" s="76">
        <v>6068.1119999999992</v>
      </c>
      <c r="E29" s="76">
        <v>5943.1679999999988</v>
      </c>
      <c r="F29" s="76">
        <v>5818.2239999999983</v>
      </c>
      <c r="G29" s="76">
        <v>5693.2799999999979</v>
      </c>
      <c r="H29" s="76">
        <v>5568.3359999999975</v>
      </c>
      <c r="I29" s="76">
        <v>5443.3919999999971</v>
      </c>
      <c r="J29" s="76">
        <v>5318.4479999999967</v>
      </c>
      <c r="K29" s="76">
        <v>5193.5039999999963</v>
      </c>
      <c r="L29" s="76">
        <v>5068.5599999999959</v>
      </c>
      <c r="M29" s="76">
        <v>4943.6159999999954</v>
      </c>
      <c r="N29" s="76">
        <v>4818.671999999995</v>
      </c>
      <c r="O29" s="76">
        <v>4693.7279999999946</v>
      </c>
      <c r="P29" s="76">
        <v>4568.7839999999942</v>
      </c>
      <c r="Q29" s="76">
        <v>4443.8399999999938</v>
      </c>
      <c r="R29" s="76">
        <v>4318.8959999999934</v>
      </c>
      <c r="S29" s="76">
        <v>4193.9519999999929</v>
      </c>
      <c r="T29" s="76">
        <v>4069.0079999999925</v>
      </c>
      <c r="U29" s="76">
        <v>3944.0639999999921</v>
      </c>
      <c r="V29" s="77">
        <f>V26</f>
        <v>13119.119999999992</v>
      </c>
      <c r="W29" s="77">
        <f t="shared" ref="W29:Z30" si="8">W26</f>
        <v>12994.175999999992</v>
      </c>
      <c r="X29" s="77">
        <f t="shared" si="8"/>
        <v>12869.231999999991</v>
      </c>
      <c r="Y29" s="77">
        <f t="shared" si="8"/>
        <v>12744.28799999999</v>
      </c>
      <c r="Z29" s="77">
        <f t="shared" si="8"/>
        <v>12619.34399999999</v>
      </c>
      <c r="AA29" s="67">
        <f>SUM(B29:Z29)</f>
        <v>166966.79999999987</v>
      </c>
    </row>
    <row r="30" spans="1:27" ht="12.75" x14ac:dyDescent="0.2">
      <c r="A30" t="s">
        <v>59</v>
      </c>
      <c r="B30" s="76">
        <v>2106</v>
      </c>
      <c r="C30" s="76">
        <v>2064.3519999999999</v>
      </c>
      <c r="D30" s="76">
        <v>2022.7039999999997</v>
      </c>
      <c r="E30" s="76">
        <v>1981.0559999999996</v>
      </c>
      <c r="F30" s="76">
        <v>1939.4079999999994</v>
      </c>
      <c r="G30" s="76">
        <v>1897.7599999999993</v>
      </c>
      <c r="H30" s="76">
        <v>1856.1119999999992</v>
      </c>
      <c r="I30" s="76">
        <v>1814.463999999999</v>
      </c>
      <c r="J30" s="76">
        <v>1772.8159999999989</v>
      </c>
      <c r="K30" s="76">
        <v>1731.1679999999988</v>
      </c>
      <c r="L30" s="76">
        <v>1689.5199999999986</v>
      </c>
      <c r="M30" s="76">
        <v>1647.8719999999985</v>
      </c>
      <c r="N30" s="76">
        <v>1606.2239999999983</v>
      </c>
      <c r="O30" s="76">
        <v>1564.5759999999982</v>
      </c>
      <c r="P30" s="76">
        <v>1522.9279999999981</v>
      </c>
      <c r="Q30" s="76">
        <v>1481.2799999999979</v>
      </c>
      <c r="R30" s="76">
        <v>1439.6319999999978</v>
      </c>
      <c r="S30" s="76">
        <v>1397.9839999999976</v>
      </c>
      <c r="T30" s="76">
        <v>1356.3359999999975</v>
      </c>
      <c r="U30" s="76">
        <v>1314.6879999999974</v>
      </c>
      <c r="V30" s="77">
        <f>V27</f>
        <v>4373.0399999999972</v>
      </c>
      <c r="W30" s="77">
        <f t="shared" si="8"/>
        <v>4331.3919999999971</v>
      </c>
      <c r="X30" s="77">
        <f t="shared" si="8"/>
        <v>4289.743999999997</v>
      </c>
      <c r="Y30" s="77">
        <f t="shared" si="8"/>
        <v>4248.0959999999968</v>
      </c>
      <c r="Z30" s="77">
        <f t="shared" si="8"/>
        <v>4206.4479999999967</v>
      </c>
      <c r="AA30" s="67">
        <f>SUM(B30:Z30)</f>
        <v>55655.599999999962</v>
      </c>
    </row>
    <row r="32" spans="1:27" x14ac:dyDescent="0.2">
      <c r="A32" s="1" t="s">
        <v>60</v>
      </c>
      <c r="B32" s="78">
        <v>328.536</v>
      </c>
      <c r="C32" s="78">
        <v>323.00502873599993</v>
      </c>
      <c r="D32" s="78">
        <v>317.43507494399995</v>
      </c>
      <c r="E32" s="78">
        <v>311.8261386239999</v>
      </c>
      <c r="F32" s="78">
        <v>306.17821977599993</v>
      </c>
      <c r="G32" s="78">
        <v>300.4913183999999</v>
      </c>
      <c r="H32" s="78">
        <v>294.7654344959999</v>
      </c>
      <c r="I32" s="78">
        <v>289.00056806399982</v>
      </c>
      <c r="J32" s="78">
        <v>283.19671910399984</v>
      </c>
      <c r="K32" s="78">
        <v>277.35388761599978</v>
      </c>
      <c r="L32" s="78">
        <v>271.47207359999982</v>
      </c>
      <c r="M32" s="78">
        <v>265.55127705599978</v>
      </c>
      <c r="N32" s="78">
        <v>259.59149798399977</v>
      </c>
      <c r="O32" s="78">
        <v>253.59273638399969</v>
      </c>
      <c r="P32" s="78">
        <v>247.55499225599974</v>
      </c>
      <c r="Q32" s="78">
        <v>241.47826559999965</v>
      </c>
      <c r="R32" s="78">
        <v>235.36255641599965</v>
      </c>
      <c r="S32" s="78">
        <v>229.2078647039996</v>
      </c>
      <c r="T32" s="78">
        <v>223.01419046399963</v>
      </c>
      <c r="U32" s="78">
        <v>216.78153369599957</v>
      </c>
      <c r="V32" s="78">
        <v>723.12589439999954</v>
      </c>
      <c r="W32" s="78">
        <v>718.2660725759996</v>
      </c>
      <c r="X32" s="78">
        <v>713.36726822399953</v>
      </c>
      <c r="Y32" s="78">
        <v>708.42948134399944</v>
      </c>
      <c r="Z32" s="78">
        <v>703.45271193599956</v>
      </c>
      <c r="AA32" s="67">
        <f>SUM(B32:Z32)</f>
        <v>9042.0368063999922</v>
      </c>
    </row>
    <row r="33" spans="1:27" x14ac:dyDescent="0.2">
      <c r="A33" s="1" t="s">
        <v>61</v>
      </c>
      <c r="B33" s="78">
        <v>109.512</v>
      </c>
      <c r="C33" s="78">
        <v>107.66834291199999</v>
      </c>
      <c r="D33" s="78">
        <v>105.81169164799999</v>
      </c>
      <c r="E33" s="78">
        <v>103.94204620799997</v>
      </c>
      <c r="F33" s="78">
        <v>102.05940659199999</v>
      </c>
      <c r="G33" s="78">
        <v>100.16377279999996</v>
      </c>
      <c r="H33" s="78">
        <v>98.255144831999957</v>
      </c>
      <c r="I33" s="78">
        <v>96.333522687999945</v>
      </c>
      <c r="J33" s="78">
        <v>94.398906367999956</v>
      </c>
      <c r="K33" s="78">
        <v>92.451295871999932</v>
      </c>
      <c r="L33" s="78">
        <v>90.490691199999929</v>
      </c>
      <c r="M33" s="78">
        <v>88.517092351999921</v>
      </c>
      <c r="N33" s="78">
        <v>86.53049932799992</v>
      </c>
      <c r="O33" s="78">
        <v>84.530912127999898</v>
      </c>
      <c r="P33" s="78">
        <v>82.518330751999898</v>
      </c>
      <c r="Q33" s="78">
        <v>80.492755199999877</v>
      </c>
      <c r="R33" s="78">
        <v>78.454185471999878</v>
      </c>
      <c r="S33" s="78">
        <v>76.402621567999873</v>
      </c>
      <c r="T33" s="78">
        <v>74.338063487999861</v>
      </c>
      <c r="U33" s="78">
        <v>72.260511231999843</v>
      </c>
      <c r="V33" s="78">
        <v>241.04196479999985</v>
      </c>
      <c r="W33" s="78">
        <v>239.42202419199987</v>
      </c>
      <c r="X33" s="78">
        <v>237.78908940799985</v>
      </c>
      <c r="Y33" s="78">
        <v>236.14316044799983</v>
      </c>
      <c r="Z33" s="78">
        <v>234.48423731199983</v>
      </c>
      <c r="AA33" s="67">
        <f>SUM(B33:Z33)</f>
        <v>3014.0122687999974</v>
      </c>
    </row>
  </sheetData>
  <customSheetViews>
    <customSheetView guid="{253B687C-35A7-4ED6-A1F7-1A940D4AA7E7}" state="hidden">
      <selection activeCell="I16" sqref="I16"/>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19"/>
  <sheetViews>
    <sheetView workbookViewId="0">
      <selection activeCell="I16" sqref="I16"/>
    </sheetView>
  </sheetViews>
  <sheetFormatPr baseColWidth="10" defaultColWidth="11.28515625" defaultRowHeight="12" x14ac:dyDescent="0.2"/>
  <cols>
    <col min="1" max="1" width="30.42578125" style="1" customWidth="1"/>
    <col min="2" max="3" width="11.28515625" style="1" customWidth="1"/>
    <col min="4" max="4" width="12" style="1" bestFit="1" customWidth="1"/>
    <col min="5" max="12" width="11.28515625" style="1" customWidth="1"/>
    <col min="13" max="16384" width="11.28515625" style="1"/>
  </cols>
  <sheetData>
    <row r="1" spans="1:4" ht="20.25" x14ac:dyDescent="0.3">
      <c r="A1" s="53" t="s">
        <v>46</v>
      </c>
    </row>
    <row r="2" spans="1:4" x14ac:dyDescent="0.2">
      <c r="A2" s="54"/>
    </row>
    <row r="3" spans="1:4" x14ac:dyDescent="0.2">
      <c r="A3" s="54"/>
      <c r="C3" s="2"/>
    </row>
    <row r="4" spans="1:4" x14ac:dyDescent="0.2">
      <c r="A4" s="79" t="s">
        <v>30</v>
      </c>
      <c r="B4" s="80"/>
      <c r="C4" s="80"/>
      <c r="D4" s="80"/>
    </row>
    <row r="5" spans="1:4" x14ac:dyDescent="0.2">
      <c r="A5" s="81"/>
      <c r="B5" s="29"/>
      <c r="C5" s="29"/>
      <c r="D5" s="29"/>
    </row>
    <row r="6" spans="1:4" x14ac:dyDescent="0.2">
      <c r="A6" s="82" t="s">
        <v>62</v>
      </c>
      <c r="B6" s="83" t="s">
        <v>0</v>
      </c>
      <c r="C6" s="83" t="s">
        <v>63</v>
      </c>
      <c r="D6" s="83" t="s">
        <v>49</v>
      </c>
    </row>
    <row r="7" spans="1:4" x14ac:dyDescent="0.2">
      <c r="A7" s="84"/>
      <c r="B7" s="85"/>
      <c r="C7" s="85"/>
      <c r="D7" s="85"/>
    </row>
    <row r="8" spans="1:4" x14ac:dyDescent="0.2">
      <c r="A8" s="86" t="s">
        <v>64</v>
      </c>
      <c r="B8" s="65">
        <v>1</v>
      </c>
      <c r="C8" s="87">
        <v>33000</v>
      </c>
      <c r="D8" s="87">
        <f>B8*C8</f>
        <v>33000</v>
      </c>
    </row>
    <row r="9" spans="1:4" x14ac:dyDescent="0.2">
      <c r="A9" s="86" t="s">
        <v>65</v>
      </c>
      <c r="B9" s="65">
        <v>1</v>
      </c>
      <c r="C9" s="87" t="s">
        <v>66</v>
      </c>
      <c r="D9" s="87">
        <v>0</v>
      </c>
    </row>
    <row r="10" spans="1:4" x14ac:dyDescent="0.2">
      <c r="A10" s="86" t="s">
        <v>67</v>
      </c>
      <c r="B10" s="65">
        <v>1</v>
      </c>
      <c r="C10" s="87">
        <v>0</v>
      </c>
      <c r="D10" s="87">
        <f t="shared" ref="D10:D15" si="0">B10*C10</f>
        <v>0</v>
      </c>
    </row>
    <row r="11" spans="1:4" x14ac:dyDescent="0.2">
      <c r="A11" s="86" t="s">
        <v>68</v>
      </c>
      <c r="B11" s="65">
        <v>1</v>
      </c>
      <c r="C11" s="87">
        <v>0</v>
      </c>
      <c r="D11" s="87">
        <f t="shared" si="0"/>
        <v>0</v>
      </c>
    </row>
    <row r="12" spans="1:4" x14ac:dyDescent="0.2">
      <c r="A12" s="86" t="s">
        <v>69</v>
      </c>
      <c r="B12" s="65">
        <v>1</v>
      </c>
      <c r="C12" s="87">
        <v>1000</v>
      </c>
      <c r="D12" s="87">
        <f t="shared" si="0"/>
        <v>1000</v>
      </c>
    </row>
    <row r="13" spans="1:4" x14ac:dyDescent="0.2">
      <c r="A13" s="86" t="s">
        <v>70</v>
      </c>
      <c r="B13" s="65">
        <v>1</v>
      </c>
      <c r="C13" s="88">
        <f>SUM(D8:D12)*0.025</f>
        <v>850</v>
      </c>
      <c r="D13" s="87">
        <f t="shared" si="0"/>
        <v>850</v>
      </c>
    </row>
    <row r="14" spans="1:4" x14ac:dyDescent="0.2">
      <c r="A14" s="86" t="s">
        <v>71</v>
      </c>
      <c r="B14" s="65">
        <v>1</v>
      </c>
      <c r="C14" s="87">
        <v>4000</v>
      </c>
      <c r="D14" s="87">
        <f t="shared" si="0"/>
        <v>4000</v>
      </c>
    </row>
    <row r="15" spans="1:4" x14ac:dyDescent="0.2">
      <c r="A15" s="86" t="s">
        <v>72</v>
      </c>
      <c r="B15" s="65">
        <v>1</v>
      </c>
      <c r="C15" s="89">
        <v>6600</v>
      </c>
      <c r="D15" s="87">
        <f t="shared" si="0"/>
        <v>6600</v>
      </c>
    </row>
    <row r="16" spans="1:4" x14ac:dyDescent="0.2">
      <c r="A16" s="86" t="s">
        <v>73</v>
      </c>
      <c r="B16" s="65">
        <v>1</v>
      </c>
      <c r="C16" s="90"/>
      <c r="D16" s="87">
        <v>50</v>
      </c>
    </row>
    <row r="17" spans="1:4" x14ac:dyDescent="0.2">
      <c r="A17" s="86"/>
      <c r="B17" s="65"/>
      <c r="C17" s="90"/>
      <c r="D17" s="90"/>
    </row>
    <row r="18" spans="1:4" ht="12.75" thickBot="1" x14ac:dyDescent="0.25">
      <c r="A18" s="91" t="s">
        <v>74</v>
      </c>
      <c r="B18" s="92"/>
      <c r="C18" s="93"/>
      <c r="D18" s="93">
        <f>SUM(D8:D16)</f>
        <v>45500</v>
      </c>
    </row>
    <row r="19" spans="1:4" ht="12.75" thickTop="1" x14ac:dyDescent="0.2"/>
  </sheetData>
  <customSheetViews>
    <customSheetView guid="{253B687C-35A7-4ED6-A1F7-1A940D4AA7E7}" state="hidden">
      <selection activeCell="I16" sqref="I16"/>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Berechnungstool</vt:lpstr>
      <vt:lpstr>Berechnung_Alt</vt:lpstr>
      <vt:lpstr>Datenbank</vt:lpstr>
      <vt:lpstr>Kalkulation</vt:lpstr>
      <vt:lpstr>Investitionskosten</vt:lpstr>
      <vt:lpstr>Berechnung_Alt!Druckbereich</vt:lpstr>
      <vt:lpstr>Berechnungstool!Druckbereich</vt:lpstr>
    </vt:vector>
  </TitlesOfParts>
  <Company>IBG B. Graf AG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Siegrist Ralph</dc:creator>
  <cp:lastModifiedBy>Tolomei Marco</cp:lastModifiedBy>
  <cp:lastPrinted>2020-05-13T07:08:22Z</cp:lastPrinted>
  <dcterms:created xsi:type="dcterms:W3CDTF">2011-03-14T07:25:38Z</dcterms:created>
  <dcterms:modified xsi:type="dcterms:W3CDTF">2020-05-19T13:21:44Z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BGTemplateVersion">
    <vt:lpwstr>2.20</vt:lpwstr>
  </property>
</Properties>
</file>